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Volumes/PMNetData/Consulting/Training/Kildare LEO - Preparing successful funding applications/Grants and funding applicatons/Video/"/>
    </mc:Choice>
  </mc:AlternateContent>
  <xr:revisionPtr revIDLastSave="0" documentId="13_ncr:1_{D80F5DF7-0227-DC4D-B020-F5D1F261AA43}" xr6:coauthVersionLast="47" xr6:coauthVersionMax="47" xr10:uidLastSave="{00000000-0000-0000-0000-000000000000}"/>
  <bookViews>
    <workbookView xWindow="1540" yWindow="500" windowWidth="41380" windowHeight="17980" activeTab="1" xr2:uid="{613AF5EB-88CE-434D-926D-5F9A412223BD}"/>
  </bookViews>
  <sheets>
    <sheet name="Introduction" sheetId="44" r:id="rId1"/>
    <sheet name="Profit &amp; Loss Account Input" sheetId="47" r:id="rId2"/>
    <sheet name="Cashflow Projections Input" sheetId="46" r:id="rId3"/>
    <sheet name="Balance Sheet Input" sheetId="40" r:id="rId4"/>
    <sheet name="Profit &amp; Loss Summary" sheetId="4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8" i="46" l="1"/>
  <c r="AR38" i="46" s="1"/>
  <c r="AG38" i="46"/>
  <c r="AH38" i="46"/>
  <c r="AI38" i="46"/>
  <c r="AJ38" i="46"/>
  <c r="AK38" i="46"/>
  <c r="AL38" i="46"/>
  <c r="AM38" i="46"/>
  <c r="AN38" i="46"/>
  <c r="AO38" i="46"/>
  <c r="AP38" i="46"/>
  <c r="AQ38" i="46"/>
  <c r="AF39" i="46"/>
  <c r="AG39" i="46"/>
  <c r="AH39" i="46"/>
  <c r="AI39" i="46"/>
  <c r="AJ39" i="46"/>
  <c r="AK39" i="46"/>
  <c r="AL39" i="46"/>
  <c r="AM39" i="46"/>
  <c r="AN39" i="46"/>
  <c r="AO39" i="46"/>
  <c r="AP39" i="46"/>
  <c r="AQ39" i="46"/>
  <c r="AG37" i="46"/>
  <c r="AH37" i="46"/>
  <c r="AI37" i="46"/>
  <c r="AJ37" i="46"/>
  <c r="AK37" i="46"/>
  <c r="AL37" i="46"/>
  <c r="AM37" i="46"/>
  <c r="AN37" i="46"/>
  <c r="AO37" i="46"/>
  <c r="AP37" i="46"/>
  <c r="AQ37" i="46"/>
  <c r="AF37" i="46"/>
  <c r="Q38" i="46"/>
  <c r="R38" i="46"/>
  <c r="AC38" i="46" s="1"/>
  <c r="S38" i="46"/>
  <c r="T38" i="46"/>
  <c r="U38" i="46"/>
  <c r="V38" i="46"/>
  <c r="W38" i="46"/>
  <c r="X38" i="46"/>
  <c r="Y38" i="46"/>
  <c r="Z38" i="46"/>
  <c r="AA38" i="46"/>
  <c r="AB38" i="46"/>
  <c r="Q39" i="46"/>
  <c r="R39" i="46"/>
  <c r="S39" i="46"/>
  <c r="T39" i="46"/>
  <c r="U39" i="46"/>
  <c r="V39" i="46"/>
  <c r="W39" i="46"/>
  <c r="X39" i="46"/>
  <c r="Y39" i="46"/>
  <c r="Z39" i="46"/>
  <c r="AA39" i="46"/>
  <c r="AB39" i="46"/>
  <c r="R37" i="46"/>
  <c r="S37" i="46"/>
  <c r="T37" i="46"/>
  <c r="U37" i="46"/>
  <c r="V37" i="46"/>
  <c r="W37" i="46"/>
  <c r="X37" i="46"/>
  <c r="Y37" i="46"/>
  <c r="Z37" i="46"/>
  <c r="AA37" i="46"/>
  <c r="AB37" i="46"/>
  <c r="Q37" i="46"/>
  <c r="B38" i="46"/>
  <c r="N38" i="46" s="1"/>
  <c r="C38" i="46"/>
  <c r="D38" i="46"/>
  <c r="E38" i="46"/>
  <c r="F38" i="46"/>
  <c r="G38" i="46"/>
  <c r="H38" i="46"/>
  <c r="I38" i="46"/>
  <c r="J38" i="46"/>
  <c r="K38" i="46"/>
  <c r="L38" i="46"/>
  <c r="M38" i="46"/>
  <c r="B39" i="46"/>
  <c r="C39" i="46"/>
  <c r="D39" i="46"/>
  <c r="E39" i="46"/>
  <c r="F39" i="46"/>
  <c r="G39" i="46"/>
  <c r="H39" i="46"/>
  <c r="I39" i="46"/>
  <c r="J39" i="46"/>
  <c r="K39" i="46"/>
  <c r="L39" i="46"/>
  <c r="M39" i="46"/>
  <c r="C37" i="46"/>
  <c r="D37" i="46"/>
  <c r="E37" i="46"/>
  <c r="F37" i="46"/>
  <c r="G37" i="46"/>
  <c r="H37" i="46"/>
  <c r="I37" i="46"/>
  <c r="J37" i="46"/>
  <c r="K37" i="46"/>
  <c r="L37" i="46"/>
  <c r="M37" i="46"/>
  <c r="B37" i="46"/>
  <c r="AF35" i="46"/>
  <c r="AG35" i="46"/>
  <c r="AH35" i="46"/>
  <c r="AI35" i="46"/>
  <c r="AJ35" i="46"/>
  <c r="AK35" i="46"/>
  <c r="AL35" i="46"/>
  <c r="AM35" i="46"/>
  <c r="AN35" i="46"/>
  <c r="AO35" i="46"/>
  <c r="AP35" i="46"/>
  <c r="AQ35" i="46"/>
  <c r="R35" i="46"/>
  <c r="S35" i="46"/>
  <c r="T35" i="46"/>
  <c r="U35" i="46"/>
  <c r="V35" i="46"/>
  <c r="W35" i="46"/>
  <c r="X35" i="46"/>
  <c r="Y35" i="46"/>
  <c r="Z35" i="46"/>
  <c r="AA35" i="46"/>
  <c r="AB35" i="46"/>
  <c r="Q35" i="46"/>
  <c r="C35" i="46"/>
  <c r="D35" i="46"/>
  <c r="E35" i="46"/>
  <c r="F35" i="46"/>
  <c r="G35" i="46"/>
  <c r="H35" i="46"/>
  <c r="I35" i="46"/>
  <c r="J35" i="46"/>
  <c r="K35" i="46"/>
  <c r="L35" i="46"/>
  <c r="M35" i="46"/>
  <c r="B35" i="46"/>
  <c r="AF34" i="46"/>
  <c r="AG34" i="46"/>
  <c r="AH34" i="46"/>
  <c r="AI34" i="46"/>
  <c r="AJ34" i="46"/>
  <c r="AK34" i="46"/>
  <c r="AL34" i="46"/>
  <c r="AM34" i="46"/>
  <c r="AN34" i="46"/>
  <c r="AO34" i="46"/>
  <c r="AP34" i="46"/>
  <c r="AQ34" i="46"/>
  <c r="AG33" i="46"/>
  <c r="AH33" i="46"/>
  <c r="AI33" i="46"/>
  <c r="AJ33" i="46"/>
  <c r="AK33" i="46"/>
  <c r="AL33" i="46"/>
  <c r="AM33" i="46"/>
  <c r="AN33" i="46"/>
  <c r="AO33" i="46"/>
  <c r="AP33" i="46"/>
  <c r="AQ33" i="46"/>
  <c r="AF33" i="46"/>
  <c r="Q34" i="46"/>
  <c r="R34" i="46"/>
  <c r="S34" i="46"/>
  <c r="T34" i="46"/>
  <c r="U34" i="46"/>
  <c r="V34" i="46"/>
  <c r="W34" i="46"/>
  <c r="X34" i="46"/>
  <c r="Y34" i="46"/>
  <c r="Z34" i="46"/>
  <c r="AA34" i="46"/>
  <c r="AB34" i="46"/>
  <c r="R33" i="46"/>
  <c r="S33" i="46"/>
  <c r="T33" i="46"/>
  <c r="U33" i="46"/>
  <c r="V33" i="46"/>
  <c r="W33" i="46"/>
  <c r="X33" i="46"/>
  <c r="Y33" i="46"/>
  <c r="Z33" i="46"/>
  <c r="AA33" i="46"/>
  <c r="AB33" i="46"/>
  <c r="Q33" i="46"/>
  <c r="B34" i="46"/>
  <c r="C34" i="46"/>
  <c r="D34" i="46"/>
  <c r="E34" i="46"/>
  <c r="F34" i="46"/>
  <c r="G34" i="46"/>
  <c r="H34" i="46"/>
  <c r="I34" i="46"/>
  <c r="J34" i="46"/>
  <c r="K34" i="46"/>
  <c r="L34" i="46"/>
  <c r="M34" i="46"/>
  <c r="C33" i="46"/>
  <c r="D33" i="46"/>
  <c r="E33" i="46"/>
  <c r="F33" i="46"/>
  <c r="G33" i="46"/>
  <c r="H33" i="46"/>
  <c r="I33" i="46"/>
  <c r="J33" i="46"/>
  <c r="K33" i="46"/>
  <c r="L33" i="46"/>
  <c r="M33" i="46"/>
  <c r="B33" i="46"/>
  <c r="AF30" i="46"/>
  <c r="AG30" i="46"/>
  <c r="AH30" i="46"/>
  <c r="AI30" i="46"/>
  <c r="AJ30" i="46"/>
  <c r="AK30" i="46"/>
  <c r="AL30" i="46"/>
  <c r="AM30" i="46"/>
  <c r="AN30" i="46"/>
  <c r="AO30" i="46"/>
  <c r="AP30" i="46"/>
  <c r="AQ30" i="46"/>
  <c r="AG29" i="46"/>
  <c r="AH29" i="46"/>
  <c r="AI29" i="46"/>
  <c r="AJ29" i="46"/>
  <c r="AK29" i="46"/>
  <c r="AL29" i="46"/>
  <c r="AM29" i="46"/>
  <c r="AN29" i="46"/>
  <c r="AO29" i="46"/>
  <c r="AP29" i="46"/>
  <c r="AQ29" i="46"/>
  <c r="AF29" i="46"/>
  <c r="Q30" i="46"/>
  <c r="R30" i="46"/>
  <c r="S30" i="46"/>
  <c r="T30" i="46"/>
  <c r="U30" i="46"/>
  <c r="V30" i="46"/>
  <c r="W30" i="46"/>
  <c r="X30" i="46"/>
  <c r="Y30" i="46"/>
  <c r="Z30" i="46"/>
  <c r="AA30" i="46"/>
  <c r="AB30" i="46"/>
  <c r="R29" i="46"/>
  <c r="S29" i="46"/>
  <c r="T29" i="46"/>
  <c r="U29" i="46"/>
  <c r="V29" i="46"/>
  <c r="W29" i="46"/>
  <c r="X29" i="46"/>
  <c r="Y29" i="46"/>
  <c r="Z29" i="46"/>
  <c r="AA29" i="46"/>
  <c r="AB29" i="46"/>
  <c r="Q29" i="46"/>
  <c r="B30" i="46"/>
  <c r="C30" i="46"/>
  <c r="D30" i="46"/>
  <c r="E30" i="46"/>
  <c r="F30" i="46"/>
  <c r="G30" i="46"/>
  <c r="H30" i="46"/>
  <c r="I30" i="46"/>
  <c r="J30" i="46"/>
  <c r="K30" i="46"/>
  <c r="L30" i="46"/>
  <c r="M30" i="46"/>
  <c r="C29" i="46"/>
  <c r="D29" i="46"/>
  <c r="E29" i="46"/>
  <c r="F29" i="46"/>
  <c r="G29" i="46"/>
  <c r="H29" i="46"/>
  <c r="I29" i="46"/>
  <c r="J29" i="46"/>
  <c r="K29" i="46"/>
  <c r="L29" i="46"/>
  <c r="M29" i="46"/>
  <c r="B29" i="46"/>
  <c r="C28" i="46"/>
  <c r="D28" i="46"/>
  <c r="E28" i="46"/>
  <c r="F28" i="46"/>
  <c r="G28" i="46"/>
  <c r="H28" i="46"/>
  <c r="I28" i="46"/>
  <c r="J28" i="46"/>
  <c r="K28" i="46"/>
  <c r="L28" i="46"/>
  <c r="M28" i="46"/>
  <c r="B28" i="46"/>
  <c r="AG28" i="46"/>
  <c r="AH28" i="46"/>
  <c r="AI28" i="46"/>
  <c r="AJ28" i="46"/>
  <c r="AK28" i="46"/>
  <c r="AL28" i="46"/>
  <c r="AM28" i="46"/>
  <c r="AN28" i="46"/>
  <c r="AO28" i="46"/>
  <c r="AP28" i="46"/>
  <c r="AQ28" i="46"/>
  <c r="AF28" i="46"/>
  <c r="R28" i="46"/>
  <c r="S28" i="46"/>
  <c r="T28" i="46"/>
  <c r="U28" i="46"/>
  <c r="V28" i="46"/>
  <c r="W28" i="46"/>
  <c r="X28" i="46"/>
  <c r="Y28" i="46"/>
  <c r="Z28" i="46"/>
  <c r="AA28" i="46"/>
  <c r="AB28" i="46"/>
  <c r="Q28" i="46"/>
  <c r="AF23" i="46"/>
  <c r="AG23" i="46"/>
  <c r="AH23" i="46"/>
  <c r="AI23" i="46"/>
  <c r="AJ23" i="46"/>
  <c r="AK23" i="46"/>
  <c r="AL23" i="46"/>
  <c r="AM23" i="46"/>
  <c r="AN23" i="46"/>
  <c r="AO23" i="46"/>
  <c r="AP23" i="46"/>
  <c r="AQ23" i="46"/>
  <c r="AG22" i="46"/>
  <c r="AH22" i="46"/>
  <c r="AI22" i="46"/>
  <c r="AJ22" i="46"/>
  <c r="AK22" i="46"/>
  <c r="AL22" i="46"/>
  <c r="AM22" i="46"/>
  <c r="AN22" i="46"/>
  <c r="AO22" i="46"/>
  <c r="AP22" i="46"/>
  <c r="AQ22" i="46"/>
  <c r="AF22" i="46"/>
  <c r="Q23" i="46"/>
  <c r="R23" i="46"/>
  <c r="S23" i="46"/>
  <c r="T23" i="46"/>
  <c r="U23" i="46"/>
  <c r="V23" i="46"/>
  <c r="W23" i="46"/>
  <c r="X23" i="46"/>
  <c r="Y23" i="46"/>
  <c r="Z23" i="46"/>
  <c r="AA23" i="46"/>
  <c r="AB23" i="46"/>
  <c r="R22" i="46"/>
  <c r="S22" i="46"/>
  <c r="T22" i="46"/>
  <c r="U22" i="46"/>
  <c r="V22" i="46"/>
  <c r="W22" i="46"/>
  <c r="X22" i="46"/>
  <c r="Y22" i="46"/>
  <c r="Z22" i="46"/>
  <c r="AA22" i="46"/>
  <c r="AB22" i="46"/>
  <c r="Q22" i="46"/>
  <c r="B23" i="46"/>
  <c r="C23" i="46"/>
  <c r="D23" i="46"/>
  <c r="E23" i="46"/>
  <c r="F23" i="46"/>
  <c r="G23" i="46"/>
  <c r="H23" i="46"/>
  <c r="I23" i="46"/>
  <c r="J23" i="46"/>
  <c r="K23" i="46"/>
  <c r="L23" i="46"/>
  <c r="M23" i="46"/>
  <c r="C22" i="46"/>
  <c r="D22" i="46"/>
  <c r="E22" i="46"/>
  <c r="F22" i="46"/>
  <c r="G22" i="46"/>
  <c r="H22" i="46"/>
  <c r="I22" i="46"/>
  <c r="J22" i="46"/>
  <c r="K22" i="46"/>
  <c r="L22" i="46"/>
  <c r="M22" i="46"/>
  <c r="B22" i="46"/>
  <c r="AG20" i="46"/>
  <c r="AH20" i="46"/>
  <c r="AI20" i="46"/>
  <c r="AJ20" i="46"/>
  <c r="AK20" i="46"/>
  <c r="AL20" i="46"/>
  <c r="AM20" i="46"/>
  <c r="AN20" i="46"/>
  <c r="AO20" i="46"/>
  <c r="AP20" i="46"/>
  <c r="AQ20" i="46"/>
  <c r="AF20" i="46"/>
  <c r="R20" i="46"/>
  <c r="S20" i="46"/>
  <c r="T20" i="46"/>
  <c r="U20" i="46"/>
  <c r="V20" i="46"/>
  <c r="W20" i="46"/>
  <c r="X20" i="46"/>
  <c r="Y20" i="46"/>
  <c r="Z20" i="46"/>
  <c r="AA20" i="46"/>
  <c r="AB20" i="46"/>
  <c r="Q20" i="46"/>
  <c r="C20" i="46"/>
  <c r="D20" i="46"/>
  <c r="E20" i="46"/>
  <c r="F20" i="46"/>
  <c r="G20" i="46"/>
  <c r="H20" i="46"/>
  <c r="I20" i="46"/>
  <c r="J20" i="46"/>
  <c r="K20" i="46"/>
  <c r="L20" i="46"/>
  <c r="M20" i="46"/>
  <c r="B20" i="46"/>
  <c r="B18" i="46"/>
  <c r="AG32" i="46"/>
  <c r="AH32" i="46"/>
  <c r="AI32" i="46"/>
  <c r="AJ32" i="46"/>
  <c r="AK32" i="46"/>
  <c r="AL32" i="46"/>
  <c r="AM32" i="46"/>
  <c r="AN32" i="46"/>
  <c r="AO32" i="46"/>
  <c r="AP32" i="46"/>
  <c r="AQ32" i="46"/>
  <c r="AF32" i="46"/>
  <c r="AG31" i="46"/>
  <c r="AH31" i="46"/>
  <c r="AI31" i="46"/>
  <c r="AJ31" i="46"/>
  <c r="AK31" i="46"/>
  <c r="AL31" i="46"/>
  <c r="AM31" i="46"/>
  <c r="AN31" i="46"/>
  <c r="AO31" i="46"/>
  <c r="AP31" i="46"/>
  <c r="AQ31" i="46"/>
  <c r="AF31" i="46"/>
  <c r="AG27" i="46"/>
  <c r="AH27" i="46"/>
  <c r="AI27" i="46"/>
  <c r="AJ27" i="46"/>
  <c r="AK27" i="46"/>
  <c r="AL27" i="46"/>
  <c r="AM27" i="46"/>
  <c r="AN27" i="46"/>
  <c r="AO27" i="46"/>
  <c r="AP27" i="46"/>
  <c r="AQ27" i="46"/>
  <c r="AF27" i="46"/>
  <c r="AG25" i="46"/>
  <c r="AH25" i="46"/>
  <c r="AI25" i="46"/>
  <c r="AJ25" i="46"/>
  <c r="AK25" i="46"/>
  <c r="AL25" i="46"/>
  <c r="AM25" i="46"/>
  <c r="AN25" i="46"/>
  <c r="AO25" i="46"/>
  <c r="AP25" i="46"/>
  <c r="AQ25" i="46"/>
  <c r="AF25" i="46"/>
  <c r="AG24" i="46"/>
  <c r="AH24" i="46"/>
  <c r="AI24" i="46"/>
  <c r="AJ24" i="46"/>
  <c r="AK24" i="46"/>
  <c r="AL24" i="46"/>
  <c r="AM24" i="46"/>
  <c r="AN24" i="46"/>
  <c r="AO24" i="46"/>
  <c r="AP24" i="46"/>
  <c r="AQ24" i="46"/>
  <c r="AF24" i="46"/>
  <c r="AR26" i="46"/>
  <c r="AR21" i="46"/>
  <c r="AR19" i="46"/>
  <c r="AR18" i="46"/>
  <c r="AR14" i="46"/>
  <c r="AR13" i="46"/>
  <c r="AR12" i="46"/>
  <c r="AR11" i="46"/>
  <c r="C27" i="40"/>
  <c r="D27" i="40" s="1"/>
  <c r="D5" i="40"/>
  <c r="E5" i="40" s="1"/>
  <c r="C5" i="40"/>
  <c r="C9" i="48"/>
  <c r="AO12" i="47"/>
  <c r="AB12" i="47"/>
  <c r="O12" i="47"/>
  <c r="D9" i="48"/>
  <c r="D7" i="48"/>
  <c r="AD38" i="47"/>
  <c r="AE38" i="47"/>
  <c r="AF38" i="47"/>
  <c r="AG38" i="47"/>
  <c r="AH38" i="47"/>
  <c r="AI38" i="47"/>
  <c r="AJ38" i="47"/>
  <c r="AK38" i="47"/>
  <c r="AL38" i="47"/>
  <c r="AM38" i="47"/>
  <c r="AN38" i="47"/>
  <c r="AC38" i="47"/>
  <c r="AE10" i="47"/>
  <c r="AF10" i="47"/>
  <c r="AG10" i="47"/>
  <c r="AH10" i="47"/>
  <c r="AI10" i="47"/>
  <c r="AJ10" i="47"/>
  <c r="AK10" i="47"/>
  <c r="AL10" i="47"/>
  <c r="AM10" i="47"/>
  <c r="AN10" i="47"/>
  <c r="AD10" i="47"/>
  <c r="AC10" i="47"/>
  <c r="Q31" i="46"/>
  <c r="R31" i="46"/>
  <c r="S31" i="46"/>
  <c r="T31" i="46"/>
  <c r="U31" i="46"/>
  <c r="V31" i="46"/>
  <c r="W31" i="46"/>
  <c r="X31" i="46"/>
  <c r="Y31" i="46"/>
  <c r="Z31" i="46"/>
  <c r="AA31" i="46"/>
  <c r="AB31" i="46"/>
  <c r="Q32" i="46"/>
  <c r="R32" i="46"/>
  <c r="S32" i="46"/>
  <c r="T32" i="46"/>
  <c r="U32" i="46"/>
  <c r="V32" i="46"/>
  <c r="W32" i="46"/>
  <c r="X32" i="46"/>
  <c r="Y32" i="46"/>
  <c r="Z32" i="46"/>
  <c r="AA32" i="46"/>
  <c r="AB32" i="46"/>
  <c r="R27" i="46"/>
  <c r="S27" i="46"/>
  <c r="T27" i="46"/>
  <c r="U27" i="46"/>
  <c r="V27" i="46"/>
  <c r="W27" i="46"/>
  <c r="X27" i="46"/>
  <c r="Y27" i="46"/>
  <c r="Z27" i="46"/>
  <c r="AA27" i="46"/>
  <c r="AB27" i="46"/>
  <c r="Q27" i="46"/>
  <c r="Q24" i="46"/>
  <c r="R24" i="46"/>
  <c r="S24" i="46"/>
  <c r="T24" i="46"/>
  <c r="U24" i="46"/>
  <c r="V24" i="46"/>
  <c r="W24" i="46"/>
  <c r="X24" i="46"/>
  <c r="Y24" i="46"/>
  <c r="Z24" i="46"/>
  <c r="AA24" i="46"/>
  <c r="AB24" i="46"/>
  <c r="Q25" i="46"/>
  <c r="R25" i="46"/>
  <c r="S25" i="46"/>
  <c r="T25" i="46"/>
  <c r="U25" i="46"/>
  <c r="V25" i="46"/>
  <c r="W25" i="46"/>
  <c r="X25" i="46"/>
  <c r="Y25" i="46"/>
  <c r="Z25" i="46"/>
  <c r="AA25" i="46"/>
  <c r="AB25" i="46"/>
  <c r="AA38" i="47"/>
  <c r="Z38" i="47"/>
  <c r="Y38" i="47"/>
  <c r="X38" i="47"/>
  <c r="W38" i="47"/>
  <c r="V38" i="47"/>
  <c r="U38" i="47"/>
  <c r="T38" i="47"/>
  <c r="S38" i="47"/>
  <c r="R38" i="47"/>
  <c r="Q38" i="47"/>
  <c r="P38" i="47"/>
  <c r="R10" i="47"/>
  <c r="S10" i="47"/>
  <c r="T10" i="47"/>
  <c r="U10" i="47"/>
  <c r="V10" i="47"/>
  <c r="W10" i="47"/>
  <c r="X10" i="47"/>
  <c r="Y10" i="47"/>
  <c r="Z10" i="47"/>
  <c r="AA10" i="47"/>
  <c r="Q10" i="47"/>
  <c r="P10" i="47"/>
  <c r="AR37" i="46" l="1"/>
  <c r="AR39" i="46"/>
  <c r="AR35" i="46"/>
  <c r="AR34" i="46"/>
  <c r="AQ40" i="46"/>
  <c r="AR29" i="46"/>
  <c r="AG40" i="46"/>
  <c r="AK40" i="46"/>
  <c r="AR30" i="46"/>
  <c r="AR22" i="46"/>
  <c r="AR25" i="46"/>
  <c r="AR31" i="46"/>
  <c r="AR27" i="46"/>
  <c r="AR28" i="46"/>
  <c r="AR32" i="46"/>
  <c r="AI40" i="46"/>
  <c r="AR33" i="46"/>
  <c r="AM40" i="46"/>
  <c r="AR24" i="46"/>
  <c r="AO40" i="46"/>
  <c r="AR23" i="46"/>
  <c r="AR20" i="46"/>
  <c r="B31" i="46"/>
  <c r="C31" i="46"/>
  <c r="D31" i="46"/>
  <c r="E31" i="46"/>
  <c r="F31" i="46"/>
  <c r="G31" i="46"/>
  <c r="H31" i="46"/>
  <c r="I31" i="46"/>
  <c r="J31" i="46"/>
  <c r="K31" i="46"/>
  <c r="L31" i="46"/>
  <c r="M31" i="46"/>
  <c r="B32" i="46"/>
  <c r="C32" i="46"/>
  <c r="D32" i="46"/>
  <c r="E32" i="46"/>
  <c r="F32" i="46"/>
  <c r="G32" i="46"/>
  <c r="H32" i="46"/>
  <c r="I32" i="46"/>
  <c r="J32" i="46"/>
  <c r="K32" i="46"/>
  <c r="L32" i="46"/>
  <c r="M32" i="46"/>
  <c r="C27" i="46"/>
  <c r="D27" i="46"/>
  <c r="E27" i="46"/>
  <c r="F27" i="46"/>
  <c r="G27" i="46"/>
  <c r="H27" i="46"/>
  <c r="I27" i="46"/>
  <c r="J27" i="46"/>
  <c r="K27" i="46"/>
  <c r="L27" i="46"/>
  <c r="M27" i="46"/>
  <c r="B27" i="46"/>
  <c r="C24" i="46"/>
  <c r="D24" i="46"/>
  <c r="E24" i="46"/>
  <c r="F24" i="46"/>
  <c r="G24" i="46"/>
  <c r="H24" i="46"/>
  <c r="I24" i="46"/>
  <c r="J24" i="46"/>
  <c r="K24" i="46"/>
  <c r="L24" i="46"/>
  <c r="M24" i="46"/>
  <c r="B24" i="46"/>
  <c r="D38" i="47"/>
  <c r="E38" i="47"/>
  <c r="F38" i="47"/>
  <c r="G38" i="47"/>
  <c r="H38" i="47"/>
  <c r="I38" i="47"/>
  <c r="J38" i="47"/>
  <c r="K38" i="47"/>
  <c r="L38" i="47"/>
  <c r="M38" i="47"/>
  <c r="N38" i="47"/>
  <c r="C38" i="47"/>
  <c r="E10" i="47"/>
  <c r="F10" i="47"/>
  <c r="G10" i="47"/>
  <c r="H10" i="47"/>
  <c r="I10" i="47"/>
  <c r="J10" i="47"/>
  <c r="K10" i="47"/>
  <c r="L10" i="47"/>
  <c r="M10" i="47"/>
  <c r="N10" i="47"/>
  <c r="D10" i="47"/>
  <c r="F11" i="48" l="1"/>
  <c r="F6" i="48"/>
  <c r="F8" i="48"/>
  <c r="F4" i="48"/>
  <c r="F5" i="48"/>
  <c r="F7" i="48"/>
  <c r="F9" i="48"/>
  <c r="F10"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 i="48"/>
  <c r="AB38" i="47"/>
  <c r="D35" i="48" s="1"/>
  <c r="AB37" i="47"/>
  <c r="D34" i="48" s="1"/>
  <c r="AB17" i="47"/>
  <c r="D14" i="48" s="1"/>
  <c r="AB18" i="47"/>
  <c r="D15" i="48" s="1"/>
  <c r="AB19" i="47"/>
  <c r="D16" i="48" s="1"/>
  <c r="AB20" i="47"/>
  <c r="D17" i="48" s="1"/>
  <c r="AB21" i="47"/>
  <c r="D18" i="48" s="1"/>
  <c r="AB22" i="47"/>
  <c r="D19" i="48" s="1"/>
  <c r="AB23" i="47"/>
  <c r="D20" i="48" s="1"/>
  <c r="AB24" i="47"/>
  <c r="D21" i="48" s="1"/>
  <c r="AB25" i="47"/>
  <c r="D22" i="48" s="1"/>
  <c r="AB26" i="47"/>
  <c r="D23" i="48" s="1"/>
  <c r="AB27" i="47"/>
  <c r="D24" i="48" s="1"/>
  <c r="AB28" i="47"/>
  <c r="D25" i="48" s="1"/>
  <c r="AB29" i="47"/>
  <c r="D26" i="48" s="1"/>
  <c r="AB30" i="47"/>
  <c r="D27" i="48" s="1"/>
  <c r="AB31" i="47"/>
  <c r="D28" i="48" s="1"/>
  <c r="AB32" i="47"/>
  <c r="D29" i="48" s="1"/>
  <c r="AB33" i="47"/>
  <c r="D30" i="48" s="1"/>
  <c r="AB34" i="47"/>
  <c r="D31" i="48" s="1"/>
  <c r="AB16" i="47"/>
  <c r="D13" i="48" s="1"/>
  <c r="AB11" i="47"/>
  <c r="D8" i="48" s="1"/>
  <c r="AB10" i="47"/>
  <c r="B5" i="48"/>
  <c r="B7" i="48"/>
  <c r="B8" i="48"/>
  <c r="B9" i="48"/>
  <c r="B13" i="48"/>
  <c r="B14" i="48"/>
  <c r="B15" i="48"/>
  <c r="B16" i="48"/>
  <c r="B17" i="48"/>
  <c r="B18" i="48"/>
  <c r="B19" i="48"/>
  <c r="B20" i="48"/>
  <c r="B21" i="48"/>
  <c r="B22" i="48"/>
  <c r="B23" i="48"/>
  <c r="B24" i="48"/>
  <c r="B25" i="48"/>
  <c r="B26" i="48"/>
  <c r="B27" i="48"/>
  <c r="B28" i="48"/>
  <c r="B29" i="48"/>
  <c r="B30" i="48"/>
  <c r="B31" i="48"/>
  <c r="B34" i="48"/>
  <c r="B35" i="48"/>
  <c r="B4" i="48"/>
  <c r="AO38" i="47"/>
  <c r="E35" i="48" s="1"/>
  <c r="AO37" i="47"/>
  <c r="E34" i="48" s="1"/>
  <c r="AO34" i="47"/>
  <c r="E31" i="48" s="1"/>
  <c r="AO33" i="47"/>
  <c r="E30" i="48" s="1"/>
  <c r="AO32" i="47"/>
  <c r="E29" i="48" s="1"/>
  <c r="AO31" i="47"/>
  <c r="E28" i="48" s="1"/>
  <c r="AO30" i="47"/>
  <c r="E27" i="48" s="1"/>
  <c r="AO29" i="47"/>
  <c r="E26" i="48" s="1"/>
  <c r="AO28" i="47"/>
  <c r="E25" i="48" s="1"/>
  <c r="AO27" i="47"/>
  <c r="E24" i="48" s="1"/>
  <c r="AO26" i="47"/>
  <c r="E23" i="48" s="1"/>
  <c r="AO25" i="47"/>
  <c r="E22" i="48" s="1"/>
  <c r="AO24" i="47"/>
  <c r="E21" i="48" s="1"/>
  <c r="AO23" i="47"/>
  <c r="E20" i="48" s="1"/>
  <c r="AO22" i="47"/>
  <c r="E19" i="48" s="1"/>
  <c r="AO21" i="47"/>
  <c r="E18" i="48" s="1"/>
  <c r="AO20" i="47"/>
  <c r="E17" i="48" s="1"/>
  <c r="AO19" i="47"/>
  <c r="E16" i="48" s="1"/>
  <c r="AO18" i="47"/>
  <c r="E15" i="48" s="1"/>
  <c r="AO17" i="47"/>
  <c r="E14" i="48" s="1"/>
  <c r="AO16" i="47"/>
  <c r="E13" i="48" s="1"/>
  <c r="E9" i="48"/>
  <c r="AO11" i="47"/>
  <c r="E8" i="48" s="1"/>
  <c r="AO10" i="47"/>
  <c r="E7" i="48" s="1"/>
  <c r="AO8" i="47"/>
  <c r="E5" i="48" s="1"/>
  <c r="AO7" i="47"/>
  <c r="E4" i="48" s="1"/>
  <c r="AN35" i="47"/>
  <c r="AM35" i="47"/>
  <c r="AL35" i="47"/>
  <c r="AK35" i="47"/>
  <c r="AJ35" i="47"/>
  <c r="AI35" i="47"/>
  <c r="AH35" i="47"/>
  <c r="AG35" i="47"/>
  <c r="AF35" i="47"/>
  <c r="AE35" i="47"/>
  <c r="AD35" i="47"/>
  <c r="AC35" i="47"/>
  <c r="AN13" i="47"/>
  <c r="AM13" i="47"/>
  <c r="AL13" i="47"/>
  <c r="AK13" i="47"/>
  <c r="AJ13" i="47"/>
  <c r="AI13" i="47"/>
  <c r="AH13" i="47"/>
  <c r="AG13" i="47"/>
  <c r="AF13" i="47"/>
  <c r="AE13" i="47"/>
  <c r="AD13" i="47"/>
  <c r="AC13" i="47"/>
  <c r="AN9" i="47"/>
  <c r="AQ10" i="46" s="1"/>
  <c r="AQ15" i="46" s="1"/>
  <c r="AQ42" i="46" s="1"/>
  <c r="AM9" i="47"/>
  <c r="AP10" i="46" s="1"/>
  <c r="AL9" i="47"/>
  <c r="AO10" i="46" s="1"/>
  <c r="AO15" i="46" s="1"/>
  <c r="AO42" i="46" s="1"/>
  <c r="AK9" i="47"/>
  <c r="AN10" i="46" s="1"/>
  <c r="AJ9" i="47"/>
  <c r="AM10" i="46" s="1"/>
  <c r="AM15" i="46" s="1"/>
  <c r="AM42" i="46" s="1"/>
  <c r="AI9" i="47"/>
  <c r="AL10" i="46" s="1"/>
  <c r="AH9" i="47"/>
  <c r="AK10" i="46" s="1"/>
  <c r="AK15" i="46" s="1"/>
  <c r="AK42" i="46" s="1"/>
  <c r="AG9" i="47"/>
  <c r="AJ10" i="46" s="1"/>
  <c r="AF9" i="47"/>
  <c r="AI10" i="46" s="1"/>
  <c r="AI15" i="46" s="1"/>
  <c r="AI42" i="46" s="1"/>
  <c r="AE9" i="47"/>
  <c r="AH10" i="46" s="1"/>
  <c r="AD9" i="47"/>
  <c r="AG10" i="46" s="1"/>
  <c r="AG15" i="46" s="1"/>
  <c r="AG42" i="46" s="1"/>
  <c r="AC9" i="47"/>
  <c r="AF10" i="46" s="1"/>
  <c r="P13" i="47"/>
  <c r="Q13" i="47"/>
  <c r="R13" i="47"/>
  <c r="S13" i="47"/>
  <c r="T13" i="47"/>
  <c r="U13" i="47"/>
  <c r="V13" i="47"/>
  <c r="W13" i="47"/>
  <c r="X13" i="47"/>
  <c r="Y13" i="47"/>
  <c r="Z13" i="47"/>
  <c r="AA13" i="47"/>
  <c r="P9" i="47"/>
  <c r="Q10" i="46" s="1"/>
  <c r="Q9" i="47"/>
  <c r="R10" i="46" s="1"/>
  <c r="R9" i="47"/>
  <c r="S10" i="46" s="1"/>
  <c r="U36" i="46" s="1"/>
  <c r="S9" i="47"/>
  <c r="T10" i="46" s="1"/>
  <c r="T9" i="47"/>
  <c r="U10" i="46" s="1"/>
  <c r="W36" i="46" s="1"/>
  <c r="U9" i="47"/>
  <c r="V10" i="46" s="1"/>
  <c r="V9" i="47"/>
  <c r="W10" i="46" s="1"/>
  <c r="Y36" i="46" s="1"/>
  <c r="W9" i="47"/>
  <c r="X10" i="46" s="1"/>
  <c r="X9" i="47"/>
  <c r="Y10" i="46" s="1"/>
  <c r="AA36" i="46" s="1"/>
  <c r="Y9" i="47"/>
  <c r="Z10" i="46" s="1"/>
  <c r="Z9" i="47"/>
  <c r="AA10" i="46" s="1"/>
  <c r="AA9" i="47"/>
  <c r="AB10" i="46" s="1"/>
  <c r="P35" i="47"/>
  <c r="Q35" i="47"/>
  <c r="R35" i="47"/>
  <c r="S35" i="47"/>
  <c r="T35" i="47"/>
  <c r="U35" i="47"/>
  <c r="V35" i="47"/>
  <c r="W35" i="47"/>
  <c r="X35" i="47"/>
  <c r="Y35" i="47"/>
  <c r="Z35" i="47"/>
  <c r="AA35" i="47"/>
  <c r="AB8" i="47"/>
  <c r="D5" i="48" s="1"/>
  <c r="AB7" i="47"/>
  <c r="D4" i="48" s="1"/>
  <c r="C35" i="47"/>
  <c r="D35" i="47"/>
  <c r="E35" i="47"/>
  <c r="F35" i="47"/>
  <c r="G35" i="47"/>
  <c r="H35" i="47"/>
  <c r="I35" i="47"/>
  <c r="J35" i="47"/>
  <c r="K35" i="47"/>
  <c r="L35" i="47"/>
  <c r="M35" i="47"/>
  <c r="N35" i="47"/>
  <c r="C13" i="47"/>
  <c r="D13" i="47"/>
  <c r="E13" i="47"/>
  <c r="F13" i="47"/>
  <c r="G13" i="47"/>
  <c r="H13" i="47"/>
  <c r="I13" i="47"/>
  <c r="J13" i="47"/>
  <c r="K13" i="47"/>
  <c r="L13" i="47"/>
  <c r="M13" i="47"/>
  <c r="N13" i="47"/>
  <c r="C9" i="47"/>
  <c r="B10" i="46" s="1"/>
  <c r="D9" i="47"/>
  <c r="C10" i="46" s="1"/>
  <c r="E9" i="47"/>
  <c r="D10" i="46" s="1"/>
  <c r="F36" i="46" s="1"/>
  <c r="F9" i="47"/>
  <c r="E10" i="46" s="1"/>
  <c r="G9" i="47"/>
  <c r="F10" i="46" s="1"/>
  <c r="H36" i="46" s="1"/>
  <c r="H9" i="47"/>
  <c r="G10" i="46" s="1"/>
  <c r="I9" i="47"/>
  <c r="H10" i="46" s="1"/>
  <c r="J36" i="46" s="1"/>
  <c r="J9" i="47"/>
  <c r="I10" i="46" s="1"/>
  <c r="K9" i="47"/>
  <c r="J10" i="46" s="1"/>
  <c r="L36" i="46" s="1"/>
  <c r="L9" i="47"/>
  <c r="K10" i="46" s="1"/>
  <c r="M9" i="47"/>
  <c r="L10" i="46" s="1"/>
  <c r="N9" i="47"/>
  <c r="M10" i="46" s="1"/>
  <c r="O38" i="47"/>
  <c r="C35" i="48" s="1"/>
  <c r="O37" i="47"/>
  <c r="C34" i="48" s="1"/>
  <c r="O17" i="47"/>
  <c r="C14" i="48" s="1"/>
  <c r="O18" i="47"/>
  <c r="C15" i="48" s="1"/>
  <c r="O19" i="47"/>
  <c r="C16" i="48" s="1"/>
  <c r="O20" i="47"/>
  <c r="C17" i="48" s="1"/>
  <c r="O21" i="47"/>
  <c r="C18" i="48" s="1"/>
  <c r="O22" i="47"/>
  <c r="C19" i="48" s="1"/>
  <c r="O23" i="47"/>
  <c r="C20" i="48" s="1"/>
  <c r="O24" i="47"/>
  <c r="C21" i="48" s="1"/>
  <c r="O25" i="47"/>
  <c r="C22" i="48" s="1"/>
  <c r="O26" i="47"/>
  <c r="C23" i="48" s="1"/>
  <c r="O27" i="47"/>
  <c r="C24" i="48" s="1"/>
  <c r="O28" i="47"/>
  <c r="C25" i="48" s="1"/>
  <c r="O29" i="47"/>
  <c r="C26" i="48" s="1"/>
  <c r="O30" i="47"/>
  <c r="C27" i="48" s="1"/>
  <c r="O31" i="47"/>
  <c r="C28" i="48" s="1"/>
  <c r="O32" i="47"/>
  <c r="C29" i="48" s="1"/>
  <c r="O33" i="47"/>
  <c r="C30" i="48" s="1"/>
  <c r="O34" i="47"/>
  <c r="C31" i="48" s="1"/>
  <c r="O16" i="47"/>
  <c r="C13" i="48" s="1"/>
  <c r="O11" i="47"/>
  <c r="C8" i="48" s="1"/>
  <c r="O10" i="47"/>
  <c r="C7" i="48" s="1"/>
  <c r="O8" i="47"/>
  <c r="C5" i="48" s="1"/>
  <c r="O7" i="47"/>
  <c r="C4" i="48" s="1"/>
  <c r="B35" i="47"/>
  <c r="B32" i="48" s="1"/>
  <c r="B13" i="47"/>
  <c r="B10" i="48" s="1"/>
  <c r="B9" i="47"/>
  <c r="B6" i="48" s="1"/>
  <c r="B40" i="46"/>
  <c r="AJ15" i="46" l="1"/>
  <c r="AL36" i="46"/>
  <c r="AL40" i="46" s="1"/>
  <c r="Q36" i="46"/>
  <c r="C19" i="40" s="1"/>
  <c r="S36" i="46"/>
  <c r="D36" i="46"/>
  <c r="AF36" i="46"/>
  <c r="AP36" i="46"/>
  <c r="AP40" i="46" s="1"/>
  <c r="AP42" i="46" s="1"/>
  <c r="AN15" i="46"/>
  <c r="AL15" i="46"/>
  <c r="AL42" i="46" s="1"/>
  <c r="AN36" i="46"/>
  <c r="AN40" i="46" s="1"/>
  <c r="AH36" i="46"/>
  <c r="AH40" i="46" s="1"/>
  <c r="AF15" i="46"/>
  <c r="AR10" i="46"/>
  <c r="AP15" i="46"/>
  <c r="AU36" i="46"/>
  <c r="E19" i="40" s="1"/>
  <c r="AH15" i="46"/>
  <c r="AH42" i="46" s="1"/>
  <c r="AJ36" i="46"/>
  <c r="AJ40" i="46" s="1"/>
  <c r="AJ42" i="46" s="1"/>
  <c r="AB13" i="47"/>
  <c r="D10" i="48" s="1"/>
  <c r="W14" i="47"/>
  <c r="W36" i="47" s="1"/>
  <c r="W39" i="47" s="1"/>
  <c r="AG14" i="47"/>
  <c r="AG36" i="47" s="1"/>
  <c r="AG39" i="47" s="1"/>
  <c r="AI14" i="47"/>
  <c r="AI36" i="47" s="1"/>
  <c r="AI39" i="47" s="1"/>
  <c r="T14" i="47"/>
  <c r="T36" i="47" s="1"/>
  <c r="T39" i="47" s="1"/>
  <c r="AJ14" i="47"/>
  <c r="AJ36" i="47" s="1"/>
  <c r="AJ39" i="47" s="1"/>
  <c r="Z14" i="47"/>
  <c r="Z36" i="47" s="1"/>
  <c r="Z39" i="47" s="1"/>
  <c r="R14" i="47"/>
  <c r="R36" i="47" s="1"/>
  <c r="R39" i="47" s="1"/>
  <c r="AD14" i="47"/>
  <c r="AD36" i="47" s="1"/>
  <c r="AD39" i="47" s="1"/>
  <c r="AL14" i="47"/>
  <c r="AL36" i="47" s="1"/>
  <c r="AL39" i="47" s="1"/>
  <c r="AA14" i="47"/>
  <c r="AA36" i="47" s="1"/>
  <c r="AA39" i="47" s="1"/>
  <c r="S14" i="47"/>
  <c r="S36" i="47" s="1"/>
  <c r="S39" i="47" s="1"/>
  <c r="AC14" i="47"/>
  <c r="AC36" i="47" s="1"/>
  <c r="AC39" i="47" s="1"/>
  <c r="AK14" i="47"/>
  <c r="AK36" i="47" s="1"/>
  <c r="AK39" i="47" s="1"/>
  <c r="Y14" i="47"/>
  <c r="Y36" i="47" s="1"/>
  <c r="Y39" i="47" s="1"/>
  <c r="Q14" i="47"/>
  <c r="Q36" i="47" s="1"/>
  <c r="Q39" i="47" s="1"/>
  <c r="AE14" i="47"/>
  <c r="AE36" i="47" s="1"/>
  <c r="AE39" i="47" s="1"/>
  <c r="AM14" i="47"/>
  <c r="AM36" i="47" s="1"/>
  <c r="AM39" i="47" s="1"/>
  <c r="P14" i="47"/>
  <c r="P36" i="47" s="1"/>
  <c r="P39" i="47" s="1"/>
  <c r="X14" i="47"/>
  <c r="X36" i="47" s="1"/>
  <c r="X39" i="47" s="1"/>
  <c r="AF14" i="47"/>
  <c r="AF36" i="47" s="1"/>
  <c r="AF39" i="47" s="1"/>
  <c r="AN14" i="47"/>
  <c r="AN36" i="47" s="1"/>
  <c r="AN39" i="47" s="1"/>
  <c r="V14" i="47"/>
  <c r="V36" i="47" s="1"/>
  <c r="V39" i="47" s="1"/>
  <c r="AH14" i="47"/>
  <c r="AH36" i="47" s="1"/>
  <c r="AH39" i="47" s="1"/>
  <c r="U14" i="47"/>
  <c r="U36" i="47" s="1"/>
  <c r="U39" i="47" s="1"/>
  <c r="AO35" i="47"/>
  <c r="E32" i="48" s="1"/>
  <c r="AO9" i="47"/>
  <c r="E6" i="48" s="1"/>
  <c r="AO13" i="47"/>
  <c r="E10" i="48" s="1"/>
  <c r="E14" i="47"/>
  <c r="E36" i="47" s="1"/>
  <c r="E39" i="47" s="1"/>
  <c r="M14" i="47"/>
  <c r="M36" i="47" s="1"/>
  <c r="M39" i="47" s="1"/>
  <c r="AB35" i="47"/>
  <c r="D32" i="48" s="1"/>
  <c r="H14" i="47"/>
  <c r="H36" i="47" s="1"/>
  <c r="H39" i="47" s="1"/>
  <c r="AB9" i="47"/>
  <c r="D6" i="48" s="1"/>
  <c r="O9" i="47"/>
  <c r="C6" i="48" s="1"/>
  <c r="G14" i="47"/>
  <c r="G36" i="47" s="1"/>
  <c r="G39" i="47" s="1"/>
  <c r="O13" i="47"/>
  <c r="C10" i="48" s="1"/>
  <c r="N14" i="47"/>
  <c r="N36" i="47" s="1"/>
  <c r="N39" i="47" s="1"/>
  <c r="F14" i="47"/>
  <c r="F36" i="47" s="1"/>
  <c r="F39" i="47" s="1"/>
  <c r="L14" i="47"/>
  <c r="L36" i="47" s="1"/>
  <c r="L39" i="47" s="1"/>
  <c r="D14" i="47"/>
  <c r="D36" i="47" s="1"/>
  <c r="D39" i="47" s="1"/>
  <c r="C14" i="47"/>
  <c r="C36" i="47" s="1"/>
  <c r="C39" i="47" s="1"/>
  <c r="J14" i="47"/>
  <c r="J36" i="47" s="1"/>
  <c r="J39" i="47" s="1"/>
  <c r="I14" i="47"/>
  <c r="I36" i="47" s="1"/>
  <c r="I39" i="47" s="1"/>
  <c r="K14" i="47"/>
  <c r="K36" i="47" s="1"/>
  <c r="K39" i="47" s="1"/>
  <c r="O35" i="47"/>
  <c r="C32" i="48" s="1"/>
  <c r="B14" i="47"/>
  <c r="B15" i="46"/>
  <c r="B42" i="46" s="1"/>
  <c r="B43" i="46" s="1"/>
  <c r="AN42" i="46" l="1"/>
  <c r="D19" i="40"/>
  <c r="AR36" i="46"/>
  <c r="AF40" i="46"/>
  <c r="AR40" i="46" s="1"/>
  <c r="AF42" i="46"/>
  <c r="AR15" i="46"/>
  <c r="AR42" i="46" s="1"/>
  <c r="B36" i="47"/>
  <c r="B11" i="48"/>
  <c r="AO14" i="47"/>
  <c r="AB14" i="47"/>
  <c r="O14" i="47"/>
  <c r="AC10" i="46"/>
  <c r="AB40" i="46"/>
  <c r="AA40" i="46"/>
  <c r="Z40" i="46"/>
  <c r="Y40" i="46"/>
  <c r="X40" i="46"/>
  <c r="W40" i="46"/>
  <c r="V40" i="46"/>
  <c r="U40" i="46"/>
  <c r="T40" i="46"/>
  <c r="S40" i="46"/>
  <c r="R40" i="46"/>
  <c r="Q40" i="46"/>
  <c r="AC39" i="46"/>
  <c r="AC37" i="46"/>
  <c r="AC36" i="46"/>
  <c r="AC35" i="46"/>
  <c r="AC34" i="46"/>
  <c r="AC33" i="46"/>
  <c r="AC32" i="46"/>
  <c r="AC31" i="46"/>
  <c r="AC30" i="46"/>
  <c r="AC29" i="46"/>
  <c r="AC28" i="46"/>
  <c r="AC27" i="46"/>
  <c r="AC26" i="46"/>
  <c r="AC25" i="46"/>
  <c r="AC24" i="46"/>
  <c r="AC23" i="46"/>
  <c r="AC22" i="46"/>
  <c r="AC21" i="46"/>
  <c r="AC20" i="46"/>
  <c r="AC19" i="46"/>
  <c r="AC18" i="46"/>
  <c r="AB15" i="46"/>
  <c r="AA15" i="46"/>
  <c r="Z15" i="46"/>
  <c r="Y15" i="46"/>
  <c r="X15" i="46"/>
  <c r="W15" i="46"/>
  <c r="V15" i="46"/>
  <c r="U15" i="46"/>
  <c r="T15" i="46"/>
  <c r="T42" i="46" s="1"/>
  <c r="S15" i="46"/>
  <c r="R15" i="46"/>
  <c r="Q15" i="46"/>
  <c r="AC14" i="46"/>
  <c r="AC13" i="46"/>
  <c r="AC12" i="46"/>
  <c r="AC11" i="46"/>
  <c r="AO36" i="47" l="1"/>
  <c r="E11" i="48"/>
  <c r="AB36" i="47"/>
  <c r="D11" i="48"/>
  <c r="O36" i="47"/>
  <c r="C11" i="48"/>
  <c r="B39" i="47"/>
  <c r="B36" i="48" s="1"/>
  <c r="B33" i="48"/>
  <c r="AB42" i="46"/>
  <c r="X42" i="46"/>
  <c r="S42" i="46"/>
  <c r="AA42" i="46"/>
  <c r="W42" i="46"/>
  <c r="AC40" i="46"/>
  <c r="Y42" i="46"/>
  <c r="R42" i="46"/>
  <c r="Z42" i="46"/>
  <c r="U42" i="46"/>
  <c r="V42" i="46"/>
  <c r="AC15" i="46"/>
  <c r="Q42" i="46"/>
  <c r="N41" i="46"/>
  <c r="AO39" i="47" l="1"/>
  <c r="E36" i="48" s="1"/>
  <c r="E33" i="48"/>
  <c r="AB39" i="47"/>
  <c r="D36" i="48" s="1"/>
  <c r="D33" i="48"/>
  <c r="O39" i="47"/>
  <c r="C36" i="48" s="1"/>
  <c r="C39" i="40" s="1"/>
  <c r="D39" i="40" s="1"/>
  <c r="E39" i="40" s="1"/>
  <c r="C33" i="48"/>
  <c r="AC42" i="46"/>
  <c r="M40" i="46" l="1"/>
  <c r="L40" i="46"/>
  <c r="K40" i="46"/>
  <c r="J40" i="46"/>
  <c r="I40" i="46"/>
  <c r="H40" i="46"/>
  <c r="G40" i="46"/>
  <c r="F40" i="46"/>
  <c r="E40" i="46"/>
  <c r="D40" i="46"/>
  <c r="C40" i="46"/>
  <c r="N39" i="46"/>
  <c r="N37" i="46"/>
  <c r="N36" i="46"/>
  <c r="N35" i="46"/>
  <c r="N34" i="46"/>
  <c r="N33" i="46"/>
  <c r="N32" i="46"/>
  <c r="N31" i="46"/>
  <c r="N30" i="46"/>
  <c r="N29" i="46"/>
  <c r="N28" i="46"/>
  <c r="N27" i="46"/>
  <c r="N26" i="46"/>
  <c r="N25" i="46"/>
  <c r="N24" i="46"/>
  <c r="N23" i="46"/>
  <c r="N22" i="46"/>
  <c r="N21" i="46"/>
  <c r="N20" i="46"/>
  <c r="N19" i="46"/>
  <c r="N18" i="46"/>
  <c r="M15" i="46"/>
  <c r="L15" i="46"/>
  <c r="K15" i="46"/>
  <c r="J15" i="46"/>
  <c r="I15" i="46"/>
  <c r="H15" i="46"/>
  <c r="G15" i="46"/>
  <c r="F15" i="46"/>
  <c r="E15" i="46"/>
  <c r="D15" i="46"/>
  <c r="C15" i="46"/>
  <c r="C42" i="46" s="1"/>
  <c r="N14" i="46"/>
  <c r="N13" i="46"/>
  <c r="N12" i="46"/>
  <c r="N11" i="46"/>
  <c r="N10" i="46"/>
  <c r="K42" i="46" l="1"/>
  <c r="D42" i="46"/>
  <c r="E42" i="46"/>
  <c r="J42" i="46"/>
  <c r="L42" i="46"/>
  <c r="M42" i="46"/>
  <c r="H42" i="46"/>
  <c r="N40" i="46"/>
  <c r="I42" i="46"/>
  <c r="G42" i="46"/>
  <c r="C41" i="46"/>
  <c r="C43" i="46" s="1"/>
  <c r="D41" i="46" s="1"/>
  <c r="F42" i="46"/>
  <c r="N15" i="46"/>
  <c r="E7" i="40"/>
  <c r="E24" i="40"/>
  <c r="E32" i="40"/>
  <c r="E40" i="40"/>
  <c r="D43" i="46" l="1"/>
  <c r="E41" i="46" s="1"/>
  <c r="E43" i="46" s="1"/>
  <c r="F41" i="46" s="1"/>
  <c r="F43" i="46" s="1"/>
  <c r="G41" i="46" s="1"/>
  <c r="G43" i="46" s="1"/>
  <c r="H41" i="46" s="1"/>
  <c r="H43" i="46" s="1"/>
  <c r="I41" i="46" s="1"/>
  <c r="I43" i="46" s="1"/>
  <c r="J41" i="46" s="1"/>
  <c r="J43" i="46" s="1"/>
  <c r="K41" i="46" s="1"/>
  <c r="K43" i="46" s="1"/>
  <c r="L41" i="46" s="1"/>
  <c r="L43" i="46" s="1"/>
  <c r="M41" i="46" s="1"/>
  <c r="M43" i="46" s="1"/>
  <c r="N42" i="46"/>
  <c r="N43" i="46" s="1"/>
  <c r="Q41" i="46" l="1"/>
  <c r="AC41" i="46" s="1"/>
  <c r="AC43" i="46" s="1"/>
  <c r="C12" i="40"/>
  <c r="C15" i="40" s="1"/>
  <c r="B40" i="40"/>
  <c r="C40" i="40"/>
  <c r="D40" i="40"/>
  <c r="B32" i="40"/>
  <c r="C32" i="40"/>
  <c r="D32" i="40"/>
  <c r="B24" i="40"/>
  <c r="C24" i="40"/>
  <c r="D24" i="40"/>
  <c r="B15" i="40"/>
  <c r="B7" i="40"/>
  <c r="C7" i="40"/>
  <c r="D7" i="40"/>
  <c r="Q43" i="46" l="1"/>
  <c r="R41" i="46" s="1"/>
  <c r="R43" i="46" s="1"/>
  <c r="S41" i="46" s="1"/>
  <c r="S43" i="46" s="1"/>
  <c r="T41" i="46" s="1"/>
  <c r="T43" i="46" s="1"/>
  <c r="U41" i="46" s="1"/>
  <c r="U43" i="46" s="1"/>
  <c r="V41" i="46" s="1"/>
  <c r="V43" i="46" s="1"/>
  <c r="W41" i="46" s="1"/>
  <c r="W43" i="46" s="1"/>
  <c r="X41" i="46" s="1"/>
  <c r="X43" i="46" s="1"/>
  <c r="Y41" i="46" s="1"/>
  <c r="Y43" i="46" s="1"/>
  <c r="Z41" i="46" s="1"/>
  <c r="Z43" i="46" s="1"/>
  <c r="AA41" i="46" s="1"/>
  <c r="AA43" i="46" s="1"/>
  <c r="AB41" i="46" s="1"/>
  <c r="AB43" i="46" s="1"/>
  <c r="D12" i="40" s="1"/>
  <c r="D15" i="40" s="1"/>
  <c r="D25" i="40" s="1"/>
  <c r="D34" i="40" s="1"/>
  <c r="D42" i="40" s="1"/>
  <c r="C25" i="40"/>
  <c r="C34" i="40" s="1"/>
  <c r="C42" i="40" s="1"/>
  <c r="B25" i="40"/>
  <c r="B34" i="40" s="1"/>
  <c r="AF41" i="46" l="1"/>
  <c r="AR41" i="46" s="1"/>
  <c r="AR43" i="46" s="1"/>
  <c r="E12" i="40" s="1"/>
  <c r="E15" i="40" s="1"/>
  <c r="E25" i="40" s="1"/>
  <c r="E34" i="40" s="1"/>
  <c r="E42" i="40" s="1"/>
  <c r="AF43" i="46" l="1"/>
  <c r="AG41" i="46" s="1"/>
  <c r="AG43" i="46" s="1"/>
  <c r="AH41" i="46" s="1"/>
  <c r="AH43" i="46" s="1"/>
  <c r="AI41" i="46" s="1"/>
  <c r="AI43" i="46" s="1"/>
  <c r="AJ41" i="46" s="1"/>
  <c r="AJ43" i="46" s="1"/>
  <c r="AK41" i="46" s="1"/>
  <c r="AK43" i="46" s="1"/>
  <c r="AL41" i="46" s="1"/>
  <c r="AL43" i="46" s="1"/>
  <c r="AM41" i="46" s="1"/>
  <c r="AM43" i="46" s="1"/>
  <c r="AN41" i="46" s="1"/>
  <c r="AN43" i="46" s="1"/>
  <c r="AO41" i="46" s="1"/>
  <c r="AO43" i="46" s="1"/>
  <c r="AP41" i="46" s="1"/>
  <c r="AP43" i="46" s="1"/>
  <c r="AQ41" i="46" s="1"/>
  <c r="AQ43"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Florence Griffin</author>
  </authors>
  <commentList>
    <comment ref="A1" authorId="0" shapeId="0" xr:uid="{6379F1C5-39FA-461D-AAAE-73E800D7D263}">
      <text>
        <r>
          <rPr>
            <b/>
            <sz val="9"/>
            <color rgb="FF000000"/>
            <rFont val="Tahoma"/>
            <family val="2"/>
          </rPr>
          <t>Florence Griffin:</t>
        </r>
        <r>
          <rPr>
            <sz val="9"/>
            <color rgb="FF000000"/>
            <rFont val="Tahoma"/>
            <family val="2"/>
          </rPr>
          <t xml:space="preserve">
</t>
        </r>
        <r>
          <rPr>
            <sz val="9"/>
            <color rgb="FF000000"/>
            <rFont val="Tahoma"/>
            <family val="2"/>
          </rPr>
          <t xml:space="preserve">Looks 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7" authorId="0" shapeId="0" xr:uid="{0B7EC87C-3EAF-45F6-8653-9754F23AAC42}">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8" authorId="0" shapeId="0" xr:uid="{83984765-7003-407A-82F9-1AF3335FF422}">
      <text>
        <r>
          <rPr>
            <sz val="9"/>
            <color rgb="FF000000"/>
            <rFont val="Tahoma"/>
            <family val="2"/>
          </rPr>
          <t xml:space="preserve">The term depreciation refers to an accounting method used to allocate the cost of a tangible or physical asset over its useful life. 
</t>
        </r>
        <r>
          <rPr>
            <sz val="9"/>
            <color rgb="FF000000"/>
            <rFont val="Tahoma"/>
            <family val="2"/>
          </rPr>
          <t xml:space="preserve">
</t>
        </r>
        <r>
          <rPr>
            <sz val="9"/>
            <color rgb="FF000000"/>
            <rFont val="Tahoma"/>
            <family val="2"/>
          </rPr>
          <t>Depreciation represents how much of an asset's value has been used. It allows companies to earn revenue from the assets they own by paying for them over a certain period of time.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41" authorId="0" shapeId="0" xr:uid="{0C4E3B5F-2E17-4EB8-B4A8-C3A5B88F05CE}">
      <text>
        <r>
          <rPr>
            <sz val="9"/>
            <color indexed="81"/>
            <rFont val="Tahoma"/>
            <family val="2"/>
          </rPr>
          <t>For existing businesses please ensure opening cash balance should reflect available cash held by the business i.e. not set to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Browne</author>
    <author>O'Grady, Gerry</author>
    <author>tearly</author>
    <author>David Lucey</author>
  </authors>
  <commentList>
    <comment ref="A4" authorId="0" shapeId="0" xr:uid="{00000000-0006-0000-0500-000001000000}">
      <text>
        <r>
          <rPr>
            <sz val="8"/>
            <color indexed="81"/>
            <rFont val="Tahoma"/>
            <family val="2"/>
          </rPr>
          <t xml:space="preserve">Includes goodwill, patents, development costs etc.
</t>
        </r>
      </text>
    </comment>
    <comment ref="A5" authorId="0" shapeId="0" xr:uid="{00000000-0006-0000-0500-000002000000}">
      <text>
        <r>
          <rPr>
            <sz val="8"/>
            <color indexed="81"/>
            <rFont val="Tahoma"/>
            <family val="2"/>
          </rPr>
          <t>Includes land &amp; buildings; plant &amp; machinery; fixtures &amp; fittings etc.</t>
        </r>
        <r>
          <rPr>
            <sz val="8"/>
            <color indexed="81"/>
            <rFont val="Tahoma"/>
            <family val="2"/>
          </rPr>
          <t xml:space="preserve">
</t>
        </r>
      </text>
    </comment>
    <comment ref="A6" authorId="0" shapeId="0" xr:uid="{00000000-0006-0000-0500-000003000000}">
      <text>
        <r>
          <rPr>
            <sz val="8"/>
            <color indexed="81"/>
            <rFont val="Tahoma"/>
            <family val="2"/>
          </rPr>
          <t>Includes financial assets; shares and loans to Group companies etc.</t>
        </r>
      </text>
    </comment>
    <comment ref="A10" authorId="1" shapeId="0" xr:uid="{A65D4F18-A3EF-4498-A545-454D625319BB}">
      <text>
        <r>
          <rPr>
            <sz val="9"/>
            <color indexed="81"/>
            <rFont val="Tahoma"/>
            <family val="2"/>
          </rPr>
          <t>Is closing Stock in P &amp; L account shown on Balance Sheet, for both years?</t>
        </r>
      </text>
    </comment>
    <comment ref="A12" authorId="2" shapeId="0" xr:uid="{00000000-0006-0000-0500-000004000000}">
      <text>
        <r>
          <rPr>
            <sz val="8"/>
            <color indexed="81"/>
            <rFont val="Tahoma"/>
            <family val="2"/>
          </rPr>
          <t>Is closing cash at both year-ends on Cash Flow equal to Cash/Bank Balance on Balance Sheet, for both years?
Please do not net with Bank overdraft - movement in overdraft is captured separate</t>
        </r>
      </text>
    </comment>
    <comment ref="A13" authorId="2" shapeId="0" xr:uid="{00000000-0006-0000-0500-000005000000}">
      <text>
        <r>
          <rPr>
            <sz val="8"/>
            <color indexed="81"/>
            <rFont val="Tahoma"/>
            <family val="2"/>
          </rPr>
          <t>Directors loans, inter-company loans, etc</t>
        </r>
      </text>
    </comment>
    <comment ref="A14" authorId="3" shapeId="0" xr:uid="{00000000-0006-0000-0500-000006000000}">
      <text>
        <r>
          <rPr>
            <sz val="8"/>
            <color indexed="81"/>
            <rFont val="Tahoma"/>
            <family val="2"/>
          </rPr>
          <t>Other Debtors includes such things as VAT Receivable, income due as a result of non trading activities etc. Please specify in comment box to the right.</t>
        </r>
      </text>
    </comment>
    <comment ref="A18" authorId="2" shapeId="0" xr:uid="{00000000-0006-0000-0500-000007000000}">
      <text>
        <r>
          <rPr>
            <sz val="8"/>
            <color rgb="FF000000"/>
            <rFont val="Tahoma"/>
            <family val="2"/>
          </rPr>
          <t>For all historic years please insert actual balance</t>
        </r>
      </text>
    </comment>
    <comment ref="A20" authorId="2" shapeId="0" xr:uid="{00000000-0006-0000-0500-000008000000}">
      <text>
        <r>
          <rPr>
            <sz val="8"/>
            <color rgb="FF000000"/>
            <rFont val="Tahoma"/>
            <family val="2"/>
          </rPr>
          <t>Please insert the expected balance at the Year End</t>
        </r>
      </text>
    </comment>
    <comment ref="A23" authorId="3" shapeId="0" xr:uid="{00000000-0006-0000-0500-000009000000}">
      <text>
        <r>
          <rPr>
            <sz val="8"/>
            <color indexed="81"/>
            <rFont val="Tahoma"/>
            <family val="2"/>
          </rPr>
          <t>Other Creditors includes such things as VAT Payable, PAYE/PRSI, deferred income etc. - Please specify in comment box to the right.</t>
        </r>
      </text>
    </comment>
    <comment ref="A29" authorId="2" shapeId="0" xr:uid="{00000000-0006-0000-0500-00000A000000}">
      <text>
        <r>
          <rPr>
            <sz val="8"/>
            <color indexed="81"/>
            <rFont val="Tahoma"/>
            <family val="2"/>
          </rPr>
          <t>inter-company loans, etc</t>
        </r>
      </text>
    </comment>
    <comment ref="A34" authorId="0" shapeId="0" xr:uid="{00000000-0006-0000-0500-00000B000000}">
      <text>
        <r>
          <rPr>
            <b/>
            <sz val="8"/>
            <color indexed="81"/>
            <rFont val="Tahoma"/>
            <family val="2"/>
          </rPr>
          <t xml:space="preserve">Formula: </t>
        </r>
        <r>
          <rPr>
            <sz val="8"/>
            <color indexed="81"/>
            <rFont val="Tahoma"/>
            <family val="2"/>
          </rPr>
          <t xml:space="preserve">Net Assets = Fixed Assets + Net Current Assets - LT Liabilities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4" authorId="0" shapeId="0" xr:uid="{DC38096E-8590-4E5B-85A0-579B897E6463}">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5" authorId="0" shapeId="0" xr:uid="{471A4314-3B70-4059-824A-431EE7B2F7D4}">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sharedStrings.xml><?xml version="1.0" encoding="utf-8"?>
<sst xmlns="http://schemas.openxmlformats.org/spreadsheetml/2006/main" count="371" uniqueCount="142">
  <si>
    <t xml:space="preserve">    YEAR TO</t>
  </si>
  <si>
    <t>Year 2</t>
  </si>
  <si>
    <t>Year 3</t>
  </si>
  <si>
    <t>Assumptions used (please state)</t>
  </si>
  <si>
    <t>Projected</t>
  </si>
  <si>
    <t>Fixed Assets</t>
  </si>
  <si>
    <t>Total Fixed Assets</t>
  </si>
  <si>
    <t>Current Assets</t>
  </si>
  <si>
    <t>Total Current Assets</t>
  </si>
  <si>
    <t>Current Liabilities</t>
  </si>
  <si>
    <t>Total Current Liabilities</t>
  </si>
  <si>
    <t>Net Current Assets</t>
  </si>
  <si>
    <t xml:space="preserve"> Liabilities &gt; 1 Year</t>
  </si>
  <si>
    <t>Total Liabilities &gt; 1 Year</t>
  </si>
  <si>
    <t>Net Assets</t>
  </si>
  <si>
    <t>Financed by</t>
  </si>
  <si>
    <t xml:space="preserve">  Preference Shares</t>
  </si>
  <si>
    <t xml:space="preserve">  Ordinary Shares &amp; Share Premium</t>
  </si>
  <si>
    <t xml:space="preserve">  Provisions/Grants/Other Reserves</t>
  </si>
  <si>
    <t xml:space="preserve">  Retained Earnings</t>
  </si>
  <si>
    <t>Shareholders Funds</t>
  </si>
  <si>
    <t>Intangible</t>
  </si>
  <si>
    <t>Tangible Fixed Assets</t>
  </si>
  <si>
    <t>Investments</t>
  </si>
  <si>
    <t>Trade Debtors</t>
  </si>
  <si>
    <t>Bank/Cash</t>
  </si>
  <si>
    <t>Connected Parties / Inter Company Loans</t>
  </si>
  <si>
    <t>Prepayments / Other Debtors</t>
  </si>
  <si>
    <t>Bank Overdraft (Facility Limit in Projected Years)</t>
  </si>
  <si>
    <t>Invoice discounting (YE Balance)</t>
  </si>
  <si>
    <t>Short Term loans / Leasing (&lt;1 year)</t>
  </si>
  <si>
    <t>Trade Creditors</t>
  </si>
  <si>
    <t>Accruals / Other Creditors</t>
  </si>
  <si>
    <t>Long Term Loans</t>
  </si>
  <si>
    <t>Leases</t>
  </si>
  <si>
    <t>Directors / Shareholders Loans</t>
  </si>
  <si>
    <t>Other Long Term Liabilities</t>
  </si>
  <si>
    <t>Cost of Sales</t>
  </si>
  <si>
    <t>Please complete the following:</t>
  </si>
  <si>
    <t>Business Name:</t>
  </si>
  <si>
    <t>Promoter(s):</t>
  </si>
  <si>
    <t>Promoters:</t>
  </si>
  <si>
    <t>Date:</t>
  </si>
  <si>
    <t>LEO Financial Projections Template</t>
  </si>
  <si>
    <t>Year 1</t>
  </si>
  <si>
    <t>TOTAL</t>
  </si>
  <si>
    <t>Opening Stock</t>
  </si>
  <si>
    <t>Purchases (cash and credit)</t>
  </si>
  <si>
    <t>Closing Stock</t>
  </si>
  <si>
    <t>Gross Profit</t>
  </si>
  <si>
    <t>Expenditure</t>
  </si>
  <si>
    <t>Packaging</t>
  </si>
  <si>
    <t>Marketing, Promotion, Advertising</t>
  </si>
  <si>
    <t>Transport and Delivery</t>
  </si>
  <si>
    <t>Rent &amp; Rates</t>
  </si>
  <si>
    <t xml:space="preserve">Office (phone, light, cleaning) </t>
  </si>
  <si>
    <t>Computer Expenses</t>
  </si>
  <si>
    <t>Travel and Car Expenses</t>
  </si>
  <si>
    <t>Insurance (premises, liability, car, life)</t>
  </si>
  <si>
    <t>Repairs and Maintenance</t>
  </si>
  <si>
    <t>Professional and Legal Fees</t>
  </si>
  <si>
    <t>Equipment Leasing</t>
  </si>
  <si>
    <t>Other (describe) ____________</t>
  </si>
  <si>
    <t>Turnover</t>
  </si>
  <si>
    <t>Sales - Cash</t>
  </si>
  <si>
    <t>Other Income (describe)</t>
  </si>
  <si>
    <t xml:space="preserve">Promoter Funds </t>
  </si>
  <si>
    <t>Total Income (A)</t>
  </si>
  <si>
    <t>Stock Purchases - Cash</t>
  </si>
  <si>
    <t>Credit Purchases - Credit</t>
  </si>
  <si>
    <t>Packaging, Transport, Delivery</t>
  </si>
  <si>
    <t>Staff Wages</t>
  </si>
  <si>
    <t>PAYE, USC, Employee and Employer PRSI</t>
  </si>
  <si>
    <t>Insurance (premise, liability, car, life)</t>
  </si>
  <si>
    <t>Legal and Professional Fees</t>
  </si>
  <si>
    <t>VAT payments</t>
  </si>
  <si>
    <t>Other (describe)</t>
  </si>
  <si>
    <t>Total Expenses (B)</t>
  </si>
  <si>
    <t>Monthly Opening Bank</t>
  </si>
  <si>
    <t>Monthly net cash flow (A - B)</t>
  </si>
  <si>
    <t xml:space="preserve">Monthly Closing Balance </t>
  </si>
  <si>
    <t>Sales</t>
  </si>
  <si>
    <t>Sales in Ireland</t>
  </si>
  <si>
    <t>Sales from Export</t>
  </si>
  <si>
    <t xml:space="preserve">Under the following headings please list briefly what your assumptions are in drawing up the projected Profit &amp; Loss. Please note that Capital Expenditure is not included in the Profit &amp; Loss. </t>
  </si>
  <si>
    <t>Total Expenditure</t>
  </si>
  <si>
    <t>Actual (if applicable)</t>
  </si>
  <si>
    <t>▪ Projected Balance Sheet - provides a snapshot of a company's finances (what it owns and owes) as of the date of publication. (only for completion by businesses seeking grant support of over €50k. (or cumulative €100k. in 3 yrs))</t>
  </si>
  <si>
    <t>▪ Projected Profit &amp; Loss Account - to show if your business will be profitable; list the assumptions you use in arriving at the figures (must be completed for all applications)</t>
  </si>
  <si>
    <t>Capital Expenditure</t>
  </si>
  <si>
    <t>Office (stationery, post, consumable)</t>
  </si>
  <si>
    <t>Loan Repayment</t>
  </si>
  <si>
    <t>Grants</t>
  </si>
  <si>
    <t>Bank Loans</t>
  </si>
  <si>
    <t>Staff Wages and Taxes (excluding drawings)</t>
  </si>
  <si>
    <t>Monthly Opening cash/Bank Balance</t>
  </si>
  <si>
    <t>Loan Interest</t>
  </si>
  <si>
    <t>Operating Profit/(Loss) - EBITDA</t>
  </si>
  <si>
    <t>Depreciation</t>
  </si>
  <si>
    <t>▪ Projected Cash Flow - to show how much cash will be needed to run your business - on a monthly basis (2 year projections must be uploaded if the grant application exceeds €10,000)</t>
  </si>
  <si>
    <t>Assumptions &amp; Notes</t>
  </si>
  <si>
    <t>If the business will be VAT registered (refer to www.revenue.ie) the figures included for sales, purchases and expenses should EXCLUDE VAT.</t>
  </si>
  <si>
    <t>Please state the amount and value, at cost, of stock proposed to be held at the beginning and end of each financial year.</t>
  </si>
  <si>
    <t>Please explain how the projected purchases figure has been calculated e.g., the number and cost of items purchased.</t>
  </si>
  <si>
    <t>Promoters Wages and Taxes (drawings)</t>
  </si>
  <si>
    <t>Profit (Loss) before Tax and owners drawings</t>
  </si>
  <si>
    <r>
      <t xml:space="preserve">Actual </t>
    </r>
    <r>
      <rPr>
        <sz val="11"/>
        <rFont val="Calibri"/>
        <family val="2"/>
        <scheme val="minor"/>
      </rPr>
      <t>(if applicable)</t>
    </r>
  </si>
  <si>
    <t>Credit. How much credit will you give; how much credit will you get. When will you be paid, and when will you pay. Remember debtors will always want more time; creditors will want to be paid on time;</t>
  </si>
  <si>
    <t>Do not average Income or Costs; allow for a gradual increase, and allow for seasonal factors</t>
  </si>
  <si>
    <t xml:space="preserve">State if figures are VAT inclusive or exclusive. If already trading, the projection should reflect your recent bank statements                                                                                                                                                                                                                                                                                                        </t>
  </si>
  <si>
    <t>The timing of direct debits is usually outside your control. Reflect these timings in your  Sales and Purchase figures :</t>
  </si>
  <si>
    <t>Month 1</t>
  </si>
  <si>
    <t>Month 2</t>
  </si>
  <si>
    <t>Month 3</t>
  </si>
  <si>
    <t>Month 4</t>
  </si>
  <si>
    <t>Month 5</t>
  </si>
  <si>
    <t>Month 6</t>
  </si>
  <si>
    <t>Month 7</t>
  </si>
  <si>
    <t>Month 8</t>
  </si>
  <si>
    <t>Month 9</t>
  </si>
  <si>
    <t>Month 10</t>
  </si>
  <si>
    <t>Month 11</t>
  </si>
  <si>
    <t>Month 12</t>
  </si>
  <si>
    <t>Cells highlighted in yellow must be completed - Cells highlighted in grey will automatically calculate</t>
  </si>
  <si>
    <t>Please explain if there is significant variation between individual expenditure items over the period</t>
  </si>
  <si>
    <t xml:space="preserve">If Gross Profit or Net Profit shows significant variation either upwards or downwards a reason for same to be given         </t>
  </si>
  <si>
    <t xml:space="preserve">List all loan repayments and financial commitments                                                                                                                                                                                                                                                                                                                                                                                                                                            </t>
  </si>
  <si>
    <t>Stock</t>
  </si>
  <si>
    <t>Cells highlighted in yellow must be completed                     Cells highlighted in grey will automatically calculate</t>
  </si>
  <si>
    <t>Year 2 Total €</t>
  </si>
  <si>
    <t>Year 3 Total €</t>
  </si>
  <si>
    <t>Year 1 Total €</t>
  </si>
  <si>
    <r>
      <t xml:space="preserve">Year End </t>
    </r>
    <r>
      <rPr>
        <b/>
        <sz val="11"/>
        <color rgb="FFFF0000"/>
        <rFont val="Calibri"/>
        <family val="2"/>
        <scheme val="minor"/>
      </rPr>
      <t>(PLEASE INSERT in yellow cell)</t>
    </r>
  </si>
  <si>
    <t>Please explain how the projected sales figures have been arrived at e.g., the number and value of sales, average customer to spend etc.</t>
  </si>
  <si>
    <r>
      <t xml:space="preserve">Year End </t>
    </r>
    <r>
      <rPr>
        <b/>
        <sz val="11"/>
        <color rgb="FFFF0000"/>
        <rFont val="Calibri"/>
        <family val="2"/>
        <scheme val="minor"/>
      </rPr>
      <t>2023</t>
    </r>
  </si>
  <si>
    <t>€</t>
  </si>
  <si>
    <t>A Business Limited</t>
  </si>
  <si>
    <t>A Person</t>
  </si>
  <si>
    <t>VAT</t>
  </si>
  <si>
    <t>VAT oustanding at the end of the year</t>
  </si>
  <si>
    <t>All data on the Cashflow is INCLUSIVE of VAT</t>
  </si>
  <si>
    <t>All data on the P&amp;L is EXCLUSIVE of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</si>
</sst>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numFmt numFmtId="165" formatCode="_-* #,##0_-;\-* #,##0_-;_-* &quot;-&quot;??_-;_-@_-"/>
    <numFmt numFmtId="166" formatCode="#,##0_ ;\-#,##0\ "/>
    <numFmt numFmtId="167" formatCode="_(* #,##0_);_(* \(#,##0\);_(* &quot;-&quot;??_);_(@_)"/>
  </numFmts>
  <fonts count="29" x14ac:knownFonts="1">
    <font>
      <sz val="10"/>
      <name val="Arial"/>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color indexed="81"/>
      <name val="Tahoma"/>
      <family val="2"/>
    </font>
    <font>
      <b/>
      <sz val="8"/>
      <color indexed="81"/>
      <name val="Tahoma"/>
      <family val="2"/>
    </font>
    <font>
      <b/>
      <sz val="11"/>
      <color theme="1"/>
      <name val="Calibri"/>
      <family val="2"/>
      <scheme val="minor"/>
    </font>
    <font>
      <u/>
      <sz val="11"/>
      <color theme="1"/>
      <name val="Calibri"/>
      <family val="2"/>
      <scheme val="minor"/>
    </font>
    <font>
      <b/>
      <sz val="11"/>
      <color rgb="FFFF0000"/>
      <name val="Calibri"/>
      <family val="2"/>
      <scheme val="minor"/>
    </font>
    <font>
      <sz val="12"/>
      <color theme="1"/>
      <name val="Calibri"/>
      <family val="2"/>
      <scheme val="minor"/>
    </font>
    <font>
      <b/>
      <u/>
      <sz val="11"/>
      <color rgb="FFFF0000"/>
      <name val="Calibri"/>
      <family val="2"/>
      <scheme val="minor"/>
    </font>
    <font>
      <b/>
      <sz val="12"/>
      <color theme="1"/>
      <name val="Calibri"/>
      <family val="2"/>
      <scheme val="minor"/>
    </font>
    <font>
      <sz val="9"/>
      <color indexed="81"/>
      <name val="Tahoma"/>
      <family val="2"/>
    </font>
    <font>
      <sz val="11"/>
      <color rgb="FFFF0000"/>
      <name val="Calibri"/>
      <family val="2"/>
      <scheme val="minor"/>
    </font>
    <font>
      <b/>
      <sz val="11"/>
      <name val="Calibri"/>
      <family val="2"/>
      <scheme val="minor"/>
    </font>
    <font>
      <b/>
      <sz val="11"/>
      <name val="Times New Roman"/>
      <family val="1"/>
    </font>
    <font>
      <sz val="11"/>
      <name val="Arial"/>
      <family val="2"/>
    </font>
    <font>
      <sz val="11"/>
      <name val="Calibri"/>
      <family val="2"/>
      <scheme val="minor"/>
    </font>
    <font>
      <sz val="8"/>
      <name val="Arial"/>
      <family val="2"/>
    </font>
    <font>
      <sz val="11"/>
      <name val="Calibri"/>
      <family val="2"/>
    </font>
    <font>
      <sz val="10"/>
      <name val="Arial"/>
      <family val="2"/>
    </font>
    <font>
      <sz val="9"/>
      <color rgb="FF000000"/>
      <name val="Tahoma"/>
      <family val="2"/>
    </font>
    <font>
      <b/>
      <sz val="9"/>
      <color rgb="FF000000"/>
      <name val="Tahoma"/>
      <family val="2"/>
    </font>
    <font>
      <sz val="8"/>
      <color rgb="FF000000"/>
      <name val="Tahoma"/>
      <family val="2"/>
    </font>
    <font>
      <b/>
      <sz val="14"/>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5" tint="0.79998168889431442"/>
        <bgColor indexed="65"/>
      </patternFill>
    </fill>
    <fill>
      <patternFill patternType="solid">
        <fgColor theme="9" tint="0.79998168889431442"/>
        <bgColor indexed="64"/>
      </patternFill>
    </fill>
    <fill>
      <patternFill patternType="solid">
        <fgColor theme="2"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auto="1"/>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9" fontId="6" fillId="0" borderId="0" applyFont="0" applyFill="0" applyBorder="0" applyAlignment="0" applyProtection="0"/>
    <xf numFmtId="0" fontId="5" fillId="3" borderId="0" applyNumberFormat="0" applyBorder="0" applyAlignment="0" applyProtection="0"/>
    <xf numFmtId="43" fontId="24" fillId="0" borderId="0" applyFont="0" applyFill="0" applyBorder="0" applyAlignment="0" applyProtection="0"/>
  </cellStyleXfs>
  <cellXfs count="173">
    <xf numFmtId="0" fontId="0" fillId="0" borderId="0" xfId="0"/>
    <xf numFmtId="0" fontId="11" fillId="4" borderId="15" xfId="0" applyFont="1" applyFill="1" applyBorder="1" applyAlignment="1">
      <alignment horizontal="center"/>
    </xf>
    <xf numFmtId="0" fontId="11" fillId="4" borderId="2" xfId="0" applyFont="1" applyFill="1" applyBorder="1" applyAlignment="1">
      <alignment horizontal="center"/>
    </xf>
    <xf numFmtId="0" fontId="11" fillId="4" borderId="9" xfId="0" applyFont="1" applyFill="1" applyBorder="1" applyAlignment="1">
      <alignment horizontal="center"/>
    </xf>
    <xf numFmtId="0" fontId="13" fillId="0" borderId="0" xfId="0" applyFont="1"/>
    <xf numFmtId="0" fontId="13" fillId="0" borderId="0" xfId="0" applyFont="1" applyAlignment="1">
      <alignment vertical="center"/>
    </xf>
    <xf numFmtId="0" fontId="15" fillId="0" borderId="0" xfId="0" applyFont="1"/>
    <xf numFmtId="165" fontId="5" fillId="0" borderId="0" xfId="2" applyNumberFormat="1" applyFill="1" applyBorder="1"/>
    <xf numFmtId="14" fontId="19" fillId="0" borderId="1" xfId="0" applyNumberFormat="1" applyFont="1" applyBorder="1" applyAlignment="1">
      <alignment wrapText="1"/>
    </xf>
    <xf numFmtId="0" fontId="17" fillId="5" borderId="3" xfId="2" applyFont="1" applyFill="1" applyBorder="1" applyAlignment="1">
      <alignment horizontal="left"/>
    </xf>
    <xf numFmtId="0" fontId="10" fillId="5" borderId="3" xfId="2" applyFont="1" applyFill="1" applyBorder="1"/>
    <xf numFmtId="0" fontId="21" fillId="7" borderId="3" xfId="2" applyFont="1" applyFill="1" applyBorder="1"/>
    <xf numFmtId="0" fontId="21" fillId="0" borderId="1" xfId="0" applyFont="1" applyBorder="1"/>
    <xf numFmtId="0" fontId="10" fillId="5" borderId="28" xfId="2" applyFont="1" applyFill="1" applyBorder="1"/>
    <xf numFmtId="0" fontId="21" fillId="0" borderId="0" xfId="0" applyFont="1"/>
    <xf numFmtId="0" fontId="21" fillId="4" borderId="3" xfId="0" applyFont="1" applyFill="1" applyBorder="1" applyAlignment="1">
      <alignment horizontal="center"/>
    </xf>
    <xf numFmtId="0" fontId="21" fillId="4" borderId="0" xfId="0" applyFont="1" applyFill="1" applyAlignment="1">
      <alignment horizontal="center"/>
    </xf>
    <xf numFmtId="0" fontId="21" fillId="4" borderId="8" xfId="0" applyFont="1" applyFill="1" applyBorder="1" applyAlignment="1">
      <alignment horizontal="center"/>
    </xf>
    <xf numFmtId="0" fontId="4" fillId="0" borderId="0" xfId="0" applyFont="1"/>
    <xf numFmtId="0" fontId="4" fillId="0" borderId="0" xfId="0" applyFont="1" applyAlignment="1">
      <alignment vertical="center"/>
    </xf>
    <xf numFmtId="0" fontId="10" fillId="0" borderId="0" xfId="0" applyFont="1"/>
    <xf numFmtId="0" fontId="18" fillId="0" borderId="1" xfId="0" applyFont="1" applyBorder="1" applyAlignment="1">
      <alignment horizontal="center" vertical="top" wrapText="1"/>
    </xf>
    <xf numFmtId="3" fontId="18" fillId="0" borderId="1" xfId="0" applyNumberFormat="1" applyFont="1" applyBorder="1" applyAlignment="1">
      <alignment horizontal="center" vertical="top" wrapText="1"/>
    </xf>
    <xf numFmtId="0" fontId="18" fillId="0" borderId="1" xfId="0" applyFont="1" applyBorder="1" applyAlignment="1">
      <alignment vertical="top" wrapText="1"/>
    </xf>
    <xf numFmtId="0" fontId="21" fillId="0" borderId="1" xfId="0" applyFont="1" applyBorder="1" applyAlignment="1">
      <alignment vertical="top" wrapText="1"/>
    </xf>
    <xf numFmtId="0" fontId="21" fillId="2" borderId="1" xfId="0" applyFont="1" applyFill="1" applyBorder="1"/>
    <xf numFmtId="164" fontId="18" fillId="0" borderId="1" xfId="0" applyNumberFormat="1" applyFont="1" applyBorder="1" applyAlignment="1">
      <alignment vertical="top" wrapText="1"/>
    </xf>
    <xf numFmtId="164" fontId="21" fillId="0" borderId="1" xfId="0" applyNumberFormat="1" applyFont="1" applyBorder="1" applyAlignment="1">
      <alignment vertical="top" wrapText="1"/>
    </xf>
    <xf numFmtId="0" fontId="18" fillId="2" borderId="1" xfId="0" applyFont="1" applyFill="1" applyBorder="1"/>
    <xf numFmtId="0" fontId="18" fillId="0" borderId="1" xfId="0" applyFont="1" applyBorder="1" applyAlignment="1">
      <alignment horizontal="left" wrapText="1"/>
    </xf>
    <xf numFmtId="0" fontId="21" fillId="4" borderId="6" xfId="0" applyFont="1" applyFill="1" applyBorder="1" applyAlignment="1">
      <alignment horizontal="left"/>
    </xf>
    <xf numFmtId="0" fontId="12" fillId="0" borderId="1" xfId="0" applyFont="1" applyBorder="1" applyAlignment="1">
      <alignment horizontal="center" vertical="center" wrapText="1"/>
    </xf>
    <xf numFmtId="0" fontId="10" fillId="5" borderId="1" xfId="2" applyFont="1" applyFill="1" applyBorder="1" applyAlignment="1">
      <alignment horizontal="center"/>
    </xf>
    <xf numFmtId="0" fontId="10" fillId="8" borderId="1" xfId="2" applyFont="1" applyFill="1" applyBorder="1" applyAlignment="1">
      <alignment horizontal="right"/>
    </xf>
    <xf numFmtId="1" fontId="10" fillId="8" borderId="1" xfId="2" applyNumberFormat="1" applyFont="1" applyFill="1" applyBorder="1" applyAlignment="1">
      <alignment horizontal="right"/>
    </xf>
    <xf numFmtId="0" fontId="10" fillId="8" borderId="1" xfId="2" applyFont="1" applyFill="1" applyBorder="1"/>
    <xf numFmtId="1" fontId="18" fillId="8" borderId="1" xfId="1" applyNumberFormat="1" applyFont="1" applyFill="1" applyBorder="1"/>
    <xf numFmtId="1" fontId="18" fillId="8" borderId="1" xfId="1" applyNumberFormat="1" applyFont="1" applyFill="1" applyBorder="1" applyAlignment="1">
      <alignment horizontal="right"/>
    </xf>
    <xf numFmtId="1" fontId="18" fillId="8" borderId="1" xfId="0" applyNumberFormat="1" applyFont="1" applyFill="1" applyBorder="1"/>
    <xf numFmtId="1" fontId="18" fillId="8" borderId="1" xfId="0" applyNumberFormat="1" applyFont="1" applyFill="1" applyBorder="1" applyAlignment="1">
      <alignment horizontal="right"/>
    </xf>
    <xf numFmtId="0" fontId="3" fillId="5" borderId="3" xfId="2" applyFont="1" applyFill="1" applyBorder="1"/>
    <xf numFmtId="0" fontId="20" fillId="0" borderId="0" xfId="0" applyFont="1"/>
    <xf numFmtId="0" fontId="3" fillId="5" borderId="12" xfId="2" applyFont="1" applyFill="1" applyBorder="1" applyAlignment="1">
      <alignment horizontal="center" wrapText="1"/>
    </xf>
    <xf numFmtId="0" fontId="3" fillId="7" borderId="3" xfId="2" applyFont="1" applyFill="1" applyBorder="1"/>
    <xf numFmtId="0" fontId="3" fillId="5" borderId="1" xfId="2" applyFont="1" applyFill="1" applyBorder="1" applyAlignment="1">
      <alignment horizontal="center"/>
    </xf>
    <xf numFmtId="0" fontId="3" fillId="8" borderId="1" xfId="0" applyFont="1" applyFill="1" applyBorder="1" applyAlignment="1">
      <alignment wrapText="1"/>
    </xf>
    <xf numFmtId="0" fontId="3" fillId="5" borderId="1" xfId="2" applyFont="1" applyFill="1" applyBorder="1"/>
    <xf numFmtId="0" fontId="3" fillId="8" borderId="1" xfId="2" applyFont="1" applyFill="1" applyBorder="1"/>
    <xf numFmtId="0" fontId="12" fillId="5" borderId="1" xfId="2" applyFont="1" applyFill="1" applyBorder="1" applyAlignment="1">
      <alignment horizontal="center" vertical="center"/>
    </xf>
    <xf numFmtId="166" fontId="4" fillId="8" borderId="1" xfId="2" applyNumberFormat="1" applyFont="1" applyFill="1" applyBorder="1"/>
    <xf numFmtId="166" fontId="10" fillId="8" borderId="1" xfId="2" applyNumberFormat="1" applyFont="1" applyFill="1" applyBorder="1"/>
    <xf numFmtId="166" fontId="10" fillId="8" borderId="23" xfId="2" applyNumberFormat="1" applyFont="1" applyFill="1" applyBorder="1"/>
    <xf numFmtId="0" fontId="10" fillId="8" borderId="18" xfId="2" applyFont="1" applyFill="1" applyBorder="1" applyAlignment="1">
      <alignment horizontal="center"/>
    </xf>
    <xf numFmtId="0" fontId="10" fillId="8" borderId="12" xfId="2" applyFont="1" applyFill="1" applyBorder="1" applyAlignment="1">
      <alignment horizontal="center" vertical="center"/>
    </xf>
    <xf numFmtId="165" fontId="4" fillId="8" borderId="5" xfId="2" applyNumberFormat="1" applyFont="1" applyFill="1" applyBorder="1"/>
    <xf numFmtId="165" fontId="4" fillId="8" borderId="30" xfId="2" applyNumberFormat="1" applyFont="1" applyFill="1" applyBorder="1"/>
    <xf numFmtId="3" fontId="10" fillId="8" borderId="23" xfId="2" applyNumberFormat="1" applyFont="1" applyFill="1" applyBorder="1"/>
    <xf numFmtId="0" fontId="12" fillId="0" borderId="1" xfId="2" applyNumberFormat="1" applyFont="1" applyFill="1" applyBorder="1" applyAlignment="1">
      <alignment horizontal="center" vertical="center"/>
    </xf>
    <xf numFmtId="166" fontId="10" fillId="8" borderId="18" xfId="2" applyNumberFormat="1" applyFont="1" applyFill="1" applyBorder="1"/>
    <xf numFmtId="3" fontId="10" fillId="0" borderId="23" xfId="2" applyNumberFormat="1" applyFont="1" applyFill="1" applyBorder="1"/>
    <xf numFmtId="0" fontId="18" fillId="8" borderId="1" xfId="0" applyFont="1" applyFill="1" applyBorder="1" applyAlignment="1">
      <alignment vertical="top" wrapText="1"/>
    </xf>
    <xf numFmtId="164" fontId="18" fillId="8" borderId="1" xfId="0" applyNumberFormat="1" applyFont="1" applyFill="1" applyBorder="1" applyAlignment="1">
      <alignment vertical="top" wrapText="1"/>
    </xf>
    <xf numFmtId="0" fontId="18" fillId="8" borderId="1" xfId="0" applyFont="1" applyFill="1" applyBorder="1"/>
    <xf numFmtId="164" fontId="18" fillId="8" borderId="1" xfId="0" applyNumberFormat="1" applyFont="1" applyFill="1" applyBorder="1"/>
    <xf numFmtId="0" fontId="10" fillId="7" borderId="20" xfId="2" applyFont="1" applyFill="1" applyBorder="1"/>
    <xf numFmtId="0" fontId="10" fillId="7" borderId="22" xfId="2" applyFont="1" applyFill="1" applyBorder="1"/>
    <xf numFmtId="0" fontId="18" fillId="7" borderId="20" xfId="2" applyFont="1" applyFill="1" applyBorder="1"/>
    <xf numFmtId="0" fontId="4" fillId="7" borderId="14" xfId="2" applyFont="1" applyFill="1" applyBorder="1"/>
    <xf numFmtId="0" fontId="21" fillId="7" borderId="15" xfId="2" applyFont="1" applyFill="1" applyBorder="1"/>
    <xf numFmtId="0" fontId="10" fillId="8" borderId="16" xfId="2" applyFont="1" applyFill="1" applyBorder="1" applyAlignment="1">
      <alignment horizontal="center"/>
    </xf>
    <xf numFmtId="0" fontId="21" fillId="4" borderId="0" xfId="0" applyFont="1" applyFill="1" applyAlignment="1">
      <alignment horizontal="left"/>
    </xf>
    <xf numFmtId="0" fontId="3" fillId="6" borderId="36" xfId="0" applyFont="1" applyFill="1" applyBorder="1"/>
    <xf numFmtId="0" fontId="14" fillId="6" borderId="33" xfId="0" applyFont="1" applyFill="1" applyBorder="1" applyAlignment="1">
      <alignment horizontal="center"/>
    </xf>
    <xf numFmtId="0" fontId="14" fillId="8" borderId="33" xfId="0" applyFont="1" applyFill="1" applyBorder="1" applyAlignment="1">
      <alignment horizontal="center"/>
    </xf>
    <xf numFmtId="0" fontId="14" fillId="4" borderId="33" xfId="0" applyFont="1" applyFill="1" applyBorder="1" applyAlignment="1">
      <alignment horizontal="center"/>
    </xf>
    <xf numFmtId="0" fontId="14" fillId="4" borderId="31" xfId="0" applyFont="1" applyFill="1" applyBorder="1" applyAlignment="1">
      <alignment horizontal="center"/>
    </xf>
    <xf numFmtId="0" fontId="21" fillId="4" borderId="37" xfId="0" applyFont="1" applyFill="1" applyBorder="1" applyAlignment="1">
      <alignment horizontal="left"/>
    </xf>
    <xf numFmtId="14" fontId="17" fillId="0" borderId="1" xfId="0" applyNumberFormat="1" applyFont="1" applyBorder="1" applyAlignment="1">
      <alignment horizontal="center" wrapText="1"/>
    </xf>
    <xf numFmtId="0" fontId="12" fillId="5" borderId="12" xfId="2" applyFont="1" applyFill="1" applyBorder="1" applyAlignment="1">
      <alignment horizontal="center"/>
    </xf>
    <xf numFmtId="14" fontId="12" fillId="0" borderId="1" xfId="0" applyNumberFormat="1" applyFont="1" applyBorder="1" applyAlignment="1">
      <alignment horizontal="center" wrapText="1"/>
    </xf>
    <xf numFmtId="14" fontId="19" fillId="8" borderId="1" xfId="0" applyNumberFormat="1" applyFont="1" applyFill="1" applyBorder="1" applyAlignment="1">
      <alignment wrapText="1"/>
    </xf>
    <xf numFmtId="0" fontId="2" fillId="7" borderId="3" xfId="2" applyFont="1" applyFill="1" applyBorder="1"/>
    <xf numFmtId="0" fontId="23" fillId="0" borderId="1" xfId="0" applyFont="1" applyBorder="1" applyAlignment="1">
      <alignment wrapText="1"/>
    </xf>
    <xf numFmtId="0" fontId="23" fillId="0" borderId="1" xfId="0" applyFont="1" applyBorder="1"/>
    <xf numFmtId="14" fontId="10" fillId="8" borderId="1" xfId="2" applyNumberFormat="1" applyFont="1" applyFill="1" applyBorder="1" applyAlignment="1">
      <alignment horizontal="center"/>
    </xf>
    <xf numFmtId="167" fontId="3" fillId="5" borderId="1" xfId="3" applyNumberFormat="1" applyFont="1" applyFill="1" applyBorder="1"/>
    <xf numFmtId="167" fontId="4" fillId="0" borderId="1" xfId="3" applyNumberFormat="1" applyFont="1" applyFill="1" applyBorder="1"/>
    <xf numFmtId="167" fontId="4" fillId="6" borderId="1" xfId="3" applyNumberFormat="1" applyFont="1" applyFill="1" applyBorder="1"/>
    <xf numFmtId="167" fontId="2" fillId="8" borderId="1" xfId="3" applyNumberFormat="1" applyFont="1" applyFill="1" applyBorder="1" applyAlignment="1">
      <alignment horizontal="right"/>
    </xf>
    <xf numFmtId="167" fontId="10" fillId="8" borderId="1" xfId="3" applyNumberFormat="1" applyFont="1" applyFill="1" applyBorder="1" applyAlignment="1">
      <alignment horizontal="right"/>
    </xf>
    <xf numFmtId="167" fontId="4" fillId="6" borderId="16" xfId="3" applyNumberFormat="1" applyFont="1" applyFill="1" applyBorder="1"/>
    <xf numFmtId="167" fontId="3" fillId="6" borderId="1" xfId="3" applyNumberFormat="1" applyFont="1" applyFill="1" applyBorder="1"/>
    <xf numFmtId="167" fontId="3" fillId="6" borderId="1" xfId="3" applyNumberFormat="1" applyFont="1" applyFill="1" applyBorder="1" applyAlignment="1">
      <alignment horizontal="right"/>
    </xf>
    <xf numFmtId="167" fontId="3" fillId="7" borderId="1" xfId="3" applyNumberFormat="1" applyFont="1" applyFill="1" applyBorder="1" applyAlignment="1">
      <alignment horizontal="right"/>
    </xf>
    <xf numFmtId="167" fontId="21" fillId="6" borderId="1" xfId="3" applyNumberFormat="1" applyFont="1" applyFill="1" applyBorder="1"/>
    <xf numFmtId="167" fontId="10" fillId="8" borderId="23" xfId="3" applyNumberFormat="1" applyFont="1" applyFill="1" applyBorder="1"/>
    <xf numFmtId="164" fontId="0" fillId="0" borderId="0" xfId="0" applyNumberFormat="1"/>
    <xf numFmtId="0" fontId="21" fillId="6" borderId="1" xfId="0" applyFont="1" applyFill="1" applyBorder="1" applyAlignment="1">
      <alignment vertical="top" wrapText="1"/>
    </xf>
    <xf numFmtId="164" fontId="21" fillId="6" borderId="1" xfId="0" applyNumberFormat="1" applyFont="1" applyFill="1" applyBorder="1" applyAlignment="1">
      <alignment vertical="top" wrapText="1"/>
    </xf>
    <xf numFmtId="165" fontId="10" fillId="6" borderId="18" xfId="2" applyNumberFormat="1" applyFont="1" applyFill="1" applyBorder="1"/>
    <xf numFmtId="0" fontId="21" fillId="0" borderId="35" xfId="0" applyFont="1" applyBorder="1" applyAlignment="1">
      <alignment horizontal="left" wrapText="1"/>
    </xf>
    <xf numFmtId="0" fontId="21" fillId="0" borderId="32" xfId="0" applyFont="1" applyBorder="1" applyAlignment="1">
      <alignment horizontal="left" wrapText="1"/>
    </xf>
    <xf numFmtId="0" fontId="1" fillId="0" borderId="0" xfId="0" applyFont="1"/>
    <xf numFmtId="0" fontId="28" fillId="10" borderId="34" xfId="0" applyFont="1" applyFill="1" applyBorder="1" applyAlignment="1">
      <alignment horizontal="left"/>
    </xf>
    <xf numFmtId="0" fontId="21" fillId="10" borderId="35" xfId="0" applyFont="1" applyFill="1" applyBorder="1" applyAlignment="1">
      <alignment horizontal="left" wrapText="1"/>
    </xf>
    <xf numFmtId="0" fontId="12" fillId="5" borderId="35" xfId="2" applyFont="1" applyFill="1" applyBorder="1" applyAlignment="1">
      <alignment horizontal="center" vertical="center"/>
    </xf>
    <xf numFmtId="0" fontId="12" fillId="5" borderId="32" xfId="2" applyFont="1" applyFill="1" applyBorder="1" applyAlignment="1">
      <alignment horizontal="center" vertical="center"/>
    </xf>
    <xf numFmtId="0" fontId="12" fillId="5" borderId="12" xfId="2" applyFont="1" applyFill="1" applyBorder="1" applyAlignment="1">
      <alignment horizontal="center" vertical="center"/>
    </xf>
    <xf numFmtId="0" fontId="12" fillId="5" borderId="7" xfId="2" applyFont="1" applyFill="1" applyBorder="1" applyAlignment="1">
      <alignment horizontal="center" vertical="center"/>
    </xf>
    <xf numFmtId="0" fontId="12" fillId="5" borderId="29" xfId="2" applyFont="1" applyFill="1" applyBorder="1" applyAlignment="1">
      <alignment horizontal="center" vertical="center"/>
    </xf>
    <xf numFmtId="0" fontId="12" fillId="5" borderId="30" xfId="2" applyFont="1" applyFill="1" applyBorder="1" applyAlignment="1">
      <alignment horizontal="center" vertical="center"/>
    </xf>
    <xf numFmtId="0" fontId="0" fillId="0" borderId="0" xfId="0" applyAlignment="1">
      <alignment wrapText="1"/>
    </xf>
    <xf numFmtId="0" fontId="10" fillId="4" borderId="2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16" fontId="21" fillId="4" borderId="1" xfId="0" applyNumberFormat="1"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4" borderId="14" xfId="0" applyFont="1" applyFill="1" applyBorder="1" applyAlignment="1">
      <alignment horizontal="center"/>
    </xf>
    <xf numFmtId="0" fontId="10" fillId="4" borderId="4" xfId="0" applyFont="1" applyFill="1" applyBorder="1" applyAlignment="1">
      <alignment horizontal="center"/>
    </xf>
    <xf numFmtId="0" fontId="10" fillId="4" borderId="11" xfId="0" applyFont="1" applyFill="1" applyBorder="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11" fillId="4" borderId="8" xfId="0" applyFont="1" applyFill="1" applyBorder="1" applyAlignment="1">
      <alignment horizontal="center"/>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12" fillId="9" borderId="0" xfId="2" applyFont="1" applyFill="1" applyBorder="1" applyAlignment="1">
      <alignment wrapText="1"/>
    </xf>
    <xf numFmtId="0" fontId="0" fillId="9" borderId="0" xfId="0" applyFill="1" applyAlignment="1">
      <alignment wrapText="1"/>
    </xf>
    <xf numFmtId="0" fontId="0" fillId="9" borderId="0" xfId="0" applyFill="1"/>
    <xf numFmtId="0" fontId="0" fillId="9" borderId="6" xfId="0" applyFill="1" applyBorder="1" applyAlignment="1">
      <alignment wrapText="1"/>
    </xf>
    <xf numFmtId="0" fontId="12" fillId="5" borderId="34" xfId="2" applyFont="1" applyFill="1"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12" fillId="5" borderId="7" xfId="2"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1" fillId="4" borderId="37" xfId="0" applyFont="1" applyFill="1" applyBorder="1" applyAlignment="1">
      <alignment horizontal="left"/>
    </xf>
    <xf numFmtId="0" fontId="21" fillId="4" borderId="0" xfId="0" applyFont="1" applyFill="1" applyAlignment="1">
      <alignment horizontal="left"/>
    </xf>
    <xf numFmtId="0" fontId="21" fillId="4" borderId="6" xfId="0" applyFont="1" applyFill="1" applyBorder="1" applyAlignment="1">
      <alignment horizontal="left"/>
    </xf>
    <xf numFmtId="0" fontId="12" fillId="7" borderId="14" xfId="2" applyFont="1" applyFill="1" applyBorder="1" applyAlignment="1">
      <alignment horizontal="center" vertical="center"/>
    </xf>
    <xf numFmtId="0" fontId="12" fillId="7" borderId="13"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27" xfId="2" applyFont="1" applyFill="1" applyBorder="1" applyAlignment="1">
      <alignment horizontal="center" vertical="center"/>
    </xf>
    <xf numFmtId="0" fontId="21" fillId="4" borderId="34" xfId="0" applyFont="1" applyFill="1" applyBorder="1" applyAlignment="1">
      <alignment horizontal="left" wrapText="1"/>
    </xf>
    <xf numFmtId="0" fontId="21" fillId="4" borderId="35" xfId="0" applyFont="1" applyFill="1" applyBorder="1" applyAlignment="1">
      <alignment horizontal="left" wrapText="1"/>
    </xf>
    <xf numFmtId="0" fontId="21" fillId="4" borderId="32" xfId="0" applyFont="1" applyFill="1" applyBorder="1" applyAlignment="1">
      <alignment horizontal="left" wrapText="1"/>
    </xf>
    <xf numFmtId="0" fontId="12" fillId="7" borderId="1" xfId="2" applyFont="1" applyFill="1" applyBorder="1" applyAlignment="1">
      <alignment horizontal="center" vertical="center"/>
    </xf>
    <xf numFmtId="0" fontId="10" fillId="6" borderId="7" xfId="2" applyFont="1" applyFill="1" applyBorder="1" applyAlignment="1">
      <alignment horizontal="center" vertical="center"/>
    </xf>
    <xf numFmtId="0" fontId="10" fillId="6" borderId="29" xfId="2" applyFont="1" applyFill="1" applyBorder="1" applyAlignment="1">
      <alignment horizontal="center" vertical="center"/>
    </xf>
    <xf numFmtId="0" fontId="10" fillId="6" borderId="30" xfId="2" applyFont="1" applyFill="1" applyBorder="1" applyAlignment="1">
      <alignment horizontal="center" vertical="center"/>
    </xf>
    <xf numFmtId="0" fontId="12" fillId="7" borderId="10" xfId="2" applyFont="1" applyFill="1" applyBorder="1" applyAlignment="1">
      <alignment horizontal="center" vertical="center"/>
    </xf>
    <xf numFmtId="0" fontId="12" fillId="7" borderId="28" xfId="2" applyFont="1" applyFill="1" applyBorder="1" applyAlignment="1">
      <alignment horizontal="center" vertical="center"/>
    </xf>
    <xf numFmtId="0" fontId="10" fillId="6" borderId="25" xfId="2" applyFont="1" applyFill="1" applyBorder="1" applyAlignment="1">
      <alignment horizontal="center" vertical="center"/>
    </xf>
    <xf numFmtId="0" fontId="10" fillId="6" borderId="26" xfId="2" applyFont="1" applyFill="1" applyBorder="1" applyAlignment="1">
      <alignment horizontal="center" vertical="center"/>
    </xf>
    <xf numFmtId="0" fontId="10" fillId="6" borderId="27" xfId="2" applyFont="1" applyFill="1" applyBorder="1" applyAlignment="1">
      <alignment horizontal="center" vertical="center"/>
    </xf>
    <xf numFmtId="0" fontId="18" fillId="0" borderId="1" xfId="0" applyFont="1" applyBorder="1" applyAlignment="1">
      <alignment wrapText="1"/>
    </xf>
    <xf numFmtId="3" fontId="18" fillId="0" borderId="1" xfId="0" applyNumberFormat="1" applyFont="1" applyBorder="1" applyAlignment="1">
      <alignment horizontal="center"/>
    </xf>
    <xf numFmtId="0" fontId="18" fillId="0" borderId="1" xfId="0" applyFont="1" applyBorder="1" applyAlignment="1">
      <alignment horizontal="center"/>
    </xf>
  </cellXfs>
  <cellStyles count="4">
    <cellStyle name="20% - Accent2" xfId="2" builtinId="34"/>
    <cellStyle name="Comma" xfId="3" builtinId="3"/>
    <cellStyle name="Normal" xfId="0" builtinId="0"/>
    <cellStyle name="Per cent" xfId="1" builtinId="5"/>
  </cellStyles>
  <dxfs count="10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B9FF-28DB-4D4E-9B1C-03390E0AFB8C}">
  <sheetPr>
    <tabColor rgb="FF92D050"/>
  </sheetPr>
  <dimension ref="A1:N16"/>
  <sheetViews>
    <sheetView workbookViewId="0">
      <selection activeCell="D15" sqref="D15:N16"/>
    </sheetView>
  </sheetViews>
  <sheetFormatPr baseColWidth="10" defaultColWidth="9.1640625" defaultRowHeight="15" x14ac:dyDescent="0.2"/>
  <cols>
    <col min="1" max="13" width="9.1640625" style="14"/>
    <col min="14" max="14" width="89.1640625" style="14" customWidth="1"/>
    <col min="15" max="16384" width="9.1640625" style="14"/>
  </cols>
  <sheetData>
    <row r="1" spans="1:14" x14ac:dyDescent="0.2">
      <c r="A1" s="121" t="s">
        <v>43</v>
      </c>
      <c r="B1" s="122"/>
      <c r="C1" s="122"/>
      <c r="D1" s="122"/>
      <c r="E1" s="122"/>
      <c r="F1" s="122"/>
      <c r="G1" s="122"/>
      <c r="H1" s="122"/>
      <c r="I1" s="122"/>
      <c r="J1" s="122"/>
      <c r="K1" s="122"/>
      <c r="L1" s="122"/>
      <c r="M1" s="122"/>
      <c r="N1" s="123"/>
    </row>
    <row r="2" spans="1:14" x14ac:dyDescent="0.2">
      <c r="A2" s="124"/>
      <c r="B2" s="125"/>
      <c r="C2" s="125"/>
      <c r="D2" s="125"/>
      <c r="E2" s="125"/>
      <c r="F2" s="125"/>
      <c r="G2" s="125"/>
      <c r="H2" s="125"/>
      <c r="I2" s="125"/>
      <c r="J2" s="125"/>
      <c r="K2" s="125"/>
      <c r="L2" s="125"/>
      <c r="M2" s="125"/>
      <c r="N2" s="126"/>
    </row>
    <row r="3" spans="1:14" x14ac:dyDescent="0.2">
      <c r="A3" s="124"/>
      <c r="B3" s="125"/>
      <c r="C3" s="125"/>
      <c r="D3" s="125"/>
      <c r="E3" s="125"/>
      <c r="F3" s="125"/>
      <c r="G3" s="125"/>
      <c r="H3" s="125"/>
      <c r="I3" s="125"/>
      <c r="J3" s="125"/>
      <c r="K3" s="125"/>
      <c r="L3" s="125"/>
      <c r="M3" s="125"/>
      <c r="N3" s="126"/>
    </row>
    <row r="4" spans="1:14" ht="16" thickBot="1" x14ac:dyDescent="0.25">
      <c r="A4" s="127"/>
      <c r="B4" s="128"/>
      <c r="C4" s="128"/>
      <c r="D4" s="128"/>
      <c r="E4" s="128"/>
      <c r="F4" s="128"/>
      <c r="G4" s="128"/>
      <c r="H4" s="128"/>
      <c r="I4" s="128"/>
      <c r="J4" s="128"/>
      <c r="K4" s="128"/>
      <c r="L4" s="128"/>
      <c r="M4" s="128"/>
      <c r="N4" s="129"/>
    </row>
    <row r="5" spans="1:14" x14ac:dyDescent="0.2">
      <c r="A5" s="130" t="s">
        <v>38</v>
      </c>
      <c r="B5" s="131"/>
      <c r="C5" s="131"/>
      <c r="D5" s="131"/>
      <c r="E5" s="131"/>
      <c r="F5" s="131"/>
      <c r="G5" s="131"/>
      <c r="H5" s="131"/>
      <c r="I5" s="131"/>
      <c r="J5" s="131"/>
      <c r="K5" s="131"/>
      <c r="L5" s="131"/>
      <c r="M5" s="131"/>
      <c r="N5" s="132"/>
    </row>
    <row r="6" spans="1:14" x14ac:dyDescent="0.2">
      <c r="A6" s="15"/>
      <c r="B6" s="16"/>
      <c r="C6" s="16"/>
      <c r="D6" s="16"/>
      <c r="E6" s="16"/>
      <c r="F6" s="16"/>
      <c r="G6" s="16"/>
      <c r="H6" s="16"/>
      <c r="I6" s="16"/>
      <c r="J6" s="16"/>
      <c r="K6" s="16"/>
      <c r="L6" s="16"/>
      <c r="M6" s="16"/>
      <c r="N6" s="17"/>
    </row>
    <row r="7" spans="1:14" x14ac:dyDescent="0.2">
      <c r="A7" s="133" t="s">
        <v>99</v>
      </c>
      <c r="B7" s="134"/>
      <c r="C7" s="134"/>
      <c r="D7" s="134"/>
      <c r="E7" s="134"/>
      <c r="F7" s="134"/>
      <c r="G7" s="134"/>
      <c r="H7" s="134"/>
      <c r="I7" s="134"/>
      <c r="J7" s="134"/>
      <c r="K7" s="134"/>
      <c r="L7" s="134"/>
      <c r="M7" s="134"/>
      <c r="N7" s="135"/>
    </row>
    <row r="8" spans="1:14" x14ac:dyDescent="0.2">
      <c r="A8" s="133" t="s">
        <v>88</v>
      </c>
      <c r="B8" s="134"/>
      <c r="C8" s="134"/>
      <c r="D8" s="134"/>
      <c r="E8" s="134"/>
      <c r="F8" s="134"/>
      <c r="G8" s="134"/>
      <c r="H8" s="134"/>
      <c r="I8" s="134"/>
      <c r="J8" s="134"/>
      <c r="K8" s="134"/>
      <c r="L8" s="134"/>
      <c r="M8" s="134"/>
      <c r="N8" s="135"/>
    </row>
    <row r="9" spans="1:14" x14ac:dyDescent="0.2">
      <c r="A9" s="133" t="s">
        <v>87</v>
      </c>
      <c r="B9" s="134"/>
      <c r="C9" s="134"/>
      <c r="D9" s="134"/>
      <c r="E9" s="134"/>
      <c r="F9" s="134"/>
      <c r="G9" s="134"/>
      <c r="H9" s="134"/>
      <c r="I9" s="134"/>
      <c r="J9" s="134"/>
      <c r="K9" s="134"/>
      <c r="L9" s="134"/>
      <c r="M9" s="134"/>
      <c r="N9" s="135"/>
    </row>
    <row r="10" spans="1:14" ht="16" thickBot="1" x14ac:dyDescent="0.25">
      <c r="A10" s="1"/>
      <c r="B10" s="2"/>
      <c r="C10" s="2"/>
      <c r="D10" s="2"/>
      <c r="E10" s="2"/>
      <c r="F10" s="2"/>
      <c r="G10" s="2"/>
      <c r="H10" s="2"/>
      <c r="I10" s="2"/>
      <c r="J10" s="2"/>
      <c r="K10" s="2"/>
      <c r="L10" s="2"/>
      <c r="M10" s="2"/>
      <c r="N10" s="3"/>
    </row>
    <row r="11" spans="1:14" x14ac:dyDescent="0.2">
      <c r="A11" s="136" t="s">
        <v>39</v>
      </c>
      <c r="B11" s="137"/>
      <c r="C11" s="137"/>
      <c r="D11" s="138" t="s">
        <v>136</v>
      </c>
      <c r="E11" s="138"/>
      <c r="F11" s="138"/>
      <c r="G11" s="138"/>
      <c r="H11" s="138"/>
      <c r="I11" s="138"/>
      <c r="J11" s="138"/>
      <c r="K11" s="138"/>
      <c r="L11" s="138"/>
      <c r="M11" s="138"/>
      <c r="N11" s="139"/>
    </row>
    <row r="12" spans="1:14" x14ac:dyDescent="0.2">
      <c r="A12" s="112"/>
      <c r="B12" s="113"/>
      <c r="C12" s="113"/>
      <c r="D12" s="114"/>
      <c r="E12" s="114"/>
      <c r="F12" s="114"/>
      <c r="G12" s="114"/>
      <c r="H12" s="114"/>
      <c r="I12" s="114"/>
      <c r="J12" s="114"/>
      <c r="K12" s="114"/>
      <c r="L12" s="114"/>
      <c r="M12" s="114"/>
      <c r="N12" s="115"/>
    </row>
    <row r="13" spans="1:14" x14ac:dyDescent="0.2">
      <c r="A13" s="112" t="s">
        <v>40</v>
      </c>
      <c r="B13" s="113" t="s">
        <v>41</v>
      </c>
      <c r="C13" s="113"/>
      <c r="D13" s="114" t="s">
        <v>137</v>
      </c>
      <c r="E13" s="114"/>
      <c r="F13" s="114"/>
      <c r="G13" s="114"/>
      <c r="H13" s="114"/>
      <c r="I13" s="114"/>
      <c r="J13" s="114"/>
      <c r="K13" s="114"/>
      <c r="L13" s="114"/>
      <c r="M13" s="114"/>
      <c r="N13" s="115"/>
    </row>
    <row r="14" spans="1:14" x14ac:dyDescent="0.2">
      <c r="A14" s="112"/>
      <c r="B14" s="113"/>
      <c r="C14" s="113"/>
      <c r="D14" s="114"/>
      <c r="E14" s="114"/>
      <c r="F14" s="114"/>
      <c r="G14" s="114"/>
      <c r="H14" s="114"/>
      <c r="I14" s="114"/>
      <c r="J14" s="114"/>
      <c r="K14" s="114"/>
      <c r="L14" s="114"/>
      <c r="M14" s="114"/>
      <c r="N14" s="115"/>
    </row>
    <row r="15" spans="1:14" x14ac:dyDescent="0.2">
      <c r="A15" s="112" t="s">
        <v>42</v>
      </c>
      <c r="B15" s="113"/>
      <c r="C15" s="113"/>
      <c r="D15" s="118">
        <v>44927</v>
      </c>
      <c r="E15" s="114"/>
      <c r="F15" s="114"/>
      <c r="G15" s="114"/>
      <c r="H15" s="114"/>
      <c r="I15" s="114"/>
      <c r="J15" s="114"/>
      <c r="K15" s="114"/>
      <c r="L15" s="114"/>
      <c r="M15" s="114"/>
      <c r="N15" s="115"/>
    </row>
    <row r="16" spans="1:14" ht="16" thickBot="1" x14ac:dyDescent="0.25">
      <c r="A16" s="116"/>
      <c r="B16" s="117"/>
      <c r="C16" s="117"/>
      <c r="D16" s="119"/>
      <c r="E16" s="119"/>
      <c r="F16" s="119"/>
      <c r="G16" s="119"/>
      <c r="H16" s="119"/>
      <c r="I16" s="119"/>
      <c r="J16" s="119"/>
      <c r="K16" s="119"/>
      <c r="L16" s="119"/>
      <c r="M16" s="119"/>
      <c r="N16" s="120"/>
    </row>
  </sheetData>
  <mergeCells count="11">
    <mergeCell ref="A13:C14"/>
    <mergeCell ref="D13:N14"/>
    <mergeCell ref="A15:C16"/>
    <mergeCell ref="D15:N16"/>
    <mergeCell ref="A1:N4"/>
    <mergeCell ref="A5:N5"/>
    <mergeCell ref="A7:N7"/>
    <mergeCell ref="A8:N8"/>
    <mergeCell ref="A11:C12"/>
    <mergeCell ref="D11:N12"/>
    <mergeCell ref="A9:N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D672-EC5A-4CCE-A051-5318A0E5497A}">
  <sheetPr>
    <tabColor rgb="FFFFFF00"/>
  </sheetPr>
  <dimension ref="A1:AP39"/>
  <sheetViews>
    <sheetView tabSelected="1" workbookViewId="0">
      <pane xSplit="1" ySplit="2" topLeftCell="B3" activePane="bottomRight" state="frozen"/>
      <selection pane="topRight" activeCell="B1" sqref="B1"/>
      <selection pane="bottomLeft" activeCell="A2" sqref="A2"/>
      <selection pane="bottomRight" activeCell="B3" sqref="B3"/>
    </sheetView>
  </sheetViews>
  <sheetFormatPr baseColWidth="10" defaultColWidth="9.1640625" defaultRowHeight="14" x14ac:dyDescent="0.15"/>
  <cols>
    <col min="1" max="1" width="47.5" style="41" customWidth="1"/>
    <col min="2" max="14" width="11" style="41" customWidth="1"/>
    <col min="15" max="15" width="12.33203125" style="41" customWidth="1"/>
    <col min="16" max="27" width="11" style="41" customWidth="1"/>
    <col min="28" max="28" width="12.33203125" style="41" customWidth="1"/>
    <col min="29" max="40" width="11" style="41" customWidth="1"/>
    <col min="41" max="41" width="12.5" style="41" customWidth="1"/>
    <col min="42" max="42" width="126.6640625" customWidth="1"/>
    <col min="43" max="16384" width="9.1640625" style="41"/>
  </cols>
  <sheetData>
    <row r="1" spans="1:42" ht="15" customHeight="1" x14ac:dyDescent="0.2">
      <c r="A1" s="140" t="s">
        <v>123</v>
      </c>
      <c r="B1" s="141"/>
      <c r="C1" s="141"/>
      <c r="D1" s="142"/>
      <c r="E1" s="142"/>
      <c r="F1" s="142"/>
      <c r="AP1" s="41"/>
    </row>
    <row r="2" spans="1:42" ht="30" customHeight="1" x14ac:dyDescent="0.2">
      <c r="A2" s="140" t="s">
        <v>101</v>
      </c>
      <c r="B2" s="141"/>
      <c r="C2" s="141"/>
      <c r="D2" s="141"/>
      <c r="E2" s="141"/>
      <c r="F2" s="143"/>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31" t="s">
        <v>100</v>
      </c>
    </row>
    <row r="3" spans="1:42" ht="25" customHeight="1" x14ac:dyDescent="0.25">
      <c r="A3" s="103" t="s">
        <v>141</v>
      </c>
      <c r="B3" s="111"/>
      <c r="C3" s="111"/>
      <c r="D3" s="111"/>
      <c r="E3" s="111"/>
      <c r="F3" s="111"/>
      <c r="G3" s="105"/>
      <c r="H3" s="105"/>
      <c r="I3" s="105"/>
      <c r="J3" s="105"/>
      <c r="K3" s="105"/>
      <c r="L3" s="105"/>
      <c r="M3" s="105"/>
      <c r="N3" s="106"/>
      <c r="O3" s="107"/>
      <c r="P3" s="108"/>
      <c r="Q3" s="109"/>
      <c r="R3" s="109"/>
      <c r="S3" s="109"/>
      <c r="T3" s="109"/>
      <c r="U3" s="109"/>
      <c r="V3" s="109"/>
      <c r="W3" s="109"/>
      <c r="X3" s="109"/>
      <c r="Y3" s="109"/>
      <c r="Z3" s="109"/>
      <c r="AA3" s="110"/>
      <c r="AB3" s="107"/>
      <c r="AC3" s="108"/>
      <c r="AD3" s="109"/>
      <c r="AE3" s="109"/>
      <c r="AF3" s="109"/>
      <c r="AG3" s="109"/>
      <c r="AH3" s="109"/>
      <c r="AI3" s="109"/>
      <c r="AJ3" s="109"/>
      <c r="AK3" s="109"/>
      <c r="AL3" s="109"/>
      <c r="AM3" s="109"/>
      <c r="AN3" s="110"/>
      <c r="AO3" s="107"/>
      <c r="AP3" s="31"/>
    </row>
    <row r="4" spans="1:42" ht="32" x14ac:dyDescent="0.2">
      <c r="B4" s="42" t="s">
        <v>86</v>
      </c>
      <c r="C4" s="144" t="s">
        <v>44</v>
      </c>
      <c r="D4" s="145"/>
      <c r="E4" s="145"/>
      <c r="F4" s="145"/>
      <c r="G4" s="145"/>
      <c r="H4" s="145"/>
      <c r="I4" s="145"/>
      <c r="J4" s="145"/>
      <c r="K4" s="145"/>
      <c r="L4" s="145"/>
      <c r="M4" s="145"/>
      <c r="N4" s="146"/>
      <c r="O4" s="78" t="s">
        <v>131</v>
      </c>
      <c r="P4" s="147" t="s">
        <v>1</v>
      </c>
      <c r="Q4" s="148"/>
      <c r="R4" s="148"/>
      <c r="S4" s="148"/>
      <c r="T4" s="148"/>
      <c r="U4" s="148"/>
      <c r="V4" s="148"/>
      <c r="W4" s="148"/>
      <c r="X4" s="148"/>
      <c r="Y4" s="148"/>
      <c r="Z4" s="148"/>
      <c r="AA4" s="149"/>
      <c r="AB4" s="78" t="s">
        <v>129</v>
      </c>
      <c r="AC4" s="147" t="s">
        <v>2</v>
      </c>
      <c r="AD4" s="148"/>
      <c r="AE4" s="148"/>
      <c r="AF4" s="148"/>
      <c r="AG4" s="148"/>
      <c r="AH4" s="148"/>
      <c r="AI4" s="148"/>
      <c r="AJ4" s="148"/>
      <c r="AK4" s="148"/>
      <c r="AL4" s="148"/>
      <c r="AM4" s="148"/>
      <c r="AN4" s="149"/>
      <c r="AO4" s="78" t="s">
        <v>130</v>
      </c>
      <c r="AP4" s="82" t="s">
        <v>84</v>
      </c>
    </row>
    <row r="5" spans="1:42" ht="16" x14ac:dyDescent="0.2">
      <c r="A5" s="81" t="s">
        <v>134</v>
      </c>
      <c r="B5" s="8"/>
      <c r="C5" s="79" t="s">
        <v>111</v>
      </c>
      <c r="D5" s="79" t="s">
        <v>112</v>
      </c>
      <c r="E5" s="79" t="s">
        <v>113</v>
      </c>
      <c r="F5" s="79" t="s">
        <v>114</v>
      </c>
      <c r="G5" s="79" t="s">
        <v>115</v>
      </c>
      <c r="H5" s="79" t="s">
        <v>116</v>
      </c>
      <c r="I5" s="79" t="s">
        <v>117</v>
      </c>
      <c r="J5" s="79" t="s">
        <v>118</v>
      </c>
      <c r="K5" s="79" t="s">
        <v>119</v>
      </c>
      <c r="L5" s="79" t="s">
        <v>120</v>
      </c>
      <c r="M5" s="79" t="s">
        <v>121</v>
      </c>
      <c r="N5" s="79" t="s">
        <v>122</v>
      </c>
      <c r="O5" s="8"/>
      <c r="P5" s="77" t="s">
        <v>111</v>
      </c>
      <c r="Q5" s="77" t="s">
        <v>112</v>
      </c>
      <c r="R5" s="77" t="s">
        <v>113</v>
      </c>
      <c r="S5" s="77" t="s">
        <v>114</v>
      </c>
      <c r="T5" s="77" t="s">
        <v>115</v>
      </c>
      <c r="U5" s="77" t="s">
        <v>116</v>
      </c>
      <c r="V5" s="77" t="s">
        <v>117</v>
      </c>
      <c r="W5" s="77" t="s">
        <v>118</v>
      </c>
      <c r="X5" s="77" t="s">
        <v>119</v>
      </c>
      <c r="Y5" s="77" t="s">
        <v>120</v>
      </c>
      <c r="Z5" s="77" t="s">
        <v>121</v>
      </c>
      <c r="AA5" s="77" t="s">
        <v>122</v>
      </c>
      <c r="AB5" s="8"/>
      <c r="AC5" s="77" t="s">
        <v>111</v>
      </c>
      <c r="AD5" s="77" t="s">
        <v>112</v>
      </c>
      <c r="AE5" s="77" t="s">
        <v>113</v>
      </c>
      <c r="AF5" s="77" t="s">
        <v>114</v>
      </c>
      <c r="AG5" s="77" t="s">
        <v>115</v>
      </c>
      <c r="AH5" s="77" t="s">
        <v>116</v>
      </c>
      <c r="AI5" s="77" t="s">
        <v>117</v>
      </c>
      <c r="AJ5" s="77" t="s">
        <v>118</v>
      </c>
      <c r="AK5" s="77" t="s">
        <v>119</v>
      </c>
      <c r="AL5" s="77" t="s">
        <v>120</v>
      </c>
      <c r="AM5" s="77" t="s">
        <v>121</v>
      </c>
      <c r="AN5" s="77" t="s">
        <v>122</v>
      </c>
      <c r="AO5" s="8"/>
      <c r="AP5" s="83"/>
    </row>
    <row r="6" spans="1:42" ht="15" x14ac:dyDescent="0.2">
      <c r="A6" s="9" t="s">
        <v>81</v>
      </c>
      <c r="B6" s="44"/>
      <c r="C6" s="44"/>
      <c r="D6" s="44"/>
      <c r="E6" s="44"/>
      <c r="F6" s="44"/>
      <c r="G6" s="44"/>
      <c r="H6" s="44"/>
      <c r="I6" s="44"/>
      <c r="J6" s="44"/>
      <c r="K6" s="44"/>
      <c r="L6" s="44"/>
      <c r="M6" s="44"/>
      <c r="N6" s="44"/>
      <c r="O6" s="32"/>
      <c r="P6" s="44"/>
      <c r="Q6" s="44"/>
      <c r="R6" s="44"/>
      <c r="S6" s="44"/>
      <c r="T6" s="44"/>
      <c r="U6" s="44"/>
      <c r="V6" s="44"/>
      <c r="W6" s="44"/>
      <c r="X6" s="44"/>
      <c r="Y6" s="44"/>
      <c r="Z6" s="44"/>
      <c r="AA6" s="44"/>
      <c r="AB6" s="32"/>
      <c r="AC6" s="32"/>
      <c r="AD6" s="32"/>
      <c r="AE6" s="32"/>
      <c r="AF6" s="32"/>
      <c r="AG6" s="32"/>
      <c r="AH6" s="32"/>
      <c r="AI6" s="32"/>
      <c r="AJ6" s="32"/>
      <c r="AK6" s="32"/>
      <c r="AL6" s="32"/>
      <c r="AM6" s="32"/>
      <c r="AN6" s="32"/>
      <c r="AO6" s="32"/>
      <c r="AP6" s="83" t="s">
        <v>133</v>
      </c>
    </row>
    <row r="7" spans="1:42" ht="14" customHeight="1" x14ac:dyDescent="0.2">
      <c r="A7" s="40" t="s">
        <v>82</v>
      </c>
      <c r="B7" s="44"/>
      <c r="C7" s="92">
        <v>4700</v>
      </c>
      <c r="D7" s="92">
        <v>4700</v>
      </c>
      <c r="E7" s="92">
        <v>6700</v>
      </c>
      <c r="F7" s="92">
        <v>6700</v>
      </c>
      <c r="G7" s="92">
        <v>8700</v>
      </c>
      <c r="H7" s="92">
        <v>8700</v>
      </c>
      <c r="I7" s="92">
        <v>10700</v>
      </c>
      <c r="J7" s="92">
        <v>12700</v>
      </c>
      <c r="K7" s="92">
        <v>12700</v>
      </c>
      <c r="L7" s="92">
        <v>14700</v>
      </c>
      <c r="M7" s="92">
        <v>16700</v>
      </c>
      <c r="N7" s="92">
        <v>16700</v>
      </c>
      <c r="O7" s="33">
        <f>SUM(C7:N7)</f>
        <v>124400</v>
      </c>
      <c r="P7" s="92">
        <v>18700</v>
      </c>
      <c r="Q7" s="92">
        <v>18700</v>
      </c>
      <c r="R7" s="92">
        <v>18700</v>
      </c>
      <c r="S7" s="92">
        <v>20700</v>
      </c>
      <c r="T7" s="92">
        <v>20700</v>
      </c>
      <c r="U7" s="92">
        <v>20700</v>
      </c>
      <c r="V7" s="92">
        <v>22700</v>
      </c>
      <c r="W7" s="92">
        <v>22700</v>
      </c>
      <c r="X7" s="92">
        <v>22700</v>
      </c>
      <c r="Y7" s="92">
        <v>24700</v>
      </c>
      <c r="Z7" s="92">
        <v>24700</v>
      </c>
      <c r="AA7" s="92">
        <v>24700</v>
      </c>
      <c r="AB7" s="33">
        <f>SUM(P7:AA7)</f>
        <v>260400</v>
      </c>
      <c r="AC7" s="92">
        <v>25700</v>
      </c>
      <c r="AD7" s="92">
        <v>25700</v>
      </c>
      <c r="AE7" s="92">
        <v>25700</v>
      </c>
      <c r="AF7" s="92">
        <v>27700</v>
      </c>
      <c r="AG7" s="92">
        <v>27700</v>
      </c>
      <c r="AH7" s="92">
        <v>27700</v>
      </c>
      <c r="AI7" s="92">
        <v>30700</v>
      </c>
      <c r="AJ7" s="92">
        <v>30700</v>
      </c>
      <c r="AK7" s="92">
        <v>30700</v>
      </c>
      <c r="AL7" s="92">
        <v>32700</v>
      </c>
      <c r="AM7" s="92">
        <v>32700</v>
      </c>
      <c r="AN7" s="92">
        <v>32700</v>
      </c>
      <c r="AO7" s="89">
        <f>SUM(AC7:AN7)</f>
        <v>350400</v>
      </c>
      <c r="AP7" s="83"/>
    </row>
    <row r="8" spans="1:42" ht="14" customHeight="1" x14ac:dyDescent="0.2">
      <c r="A8" s="40" t="s">
        <v>83</v>
      </c>
      <c r="B8" s="44"/>
      <c r="C8" s="92">
        <v>0</v>
      </c>
      <c r="D8" s="92">
        <v>0</v>
      </c>
      <c r="E8" s="92">
        <v>0</v>
      </c>
      <c r="F8" s="92">
        <v>0</v>
      </c>
      <c r="G8" s="92">
        <v>0</v>
      </c>
      <c r="H8" s="92">
        <v>0</v>
      </c>
      <c r="I8" s="92">
        <v>1000</v>
      </c>
      <c r="J8" s="92">
        <v>1000</v>
      </c>
      <c r="K8" s="92">
        <v>1000</v>
      </c>
      <c r="L8" s="92">
        <v>1000</v>
      </c>
      <c r="M8" s="92">
        <v>1000</v>
      </c>
      <c r="N8" s="92">
        <v>1000</v>
      </c>
      <c r="O8" s="33">
        <f>SUM(C8:N8)</f>
        <v>6000</v>
      </c>
      <c r="P8" s="92">
        <v>1000</v>
      </c>
      <c r="Q8" s="92">
        <v>1000</v>
      </c>
      <c r="R8" s="92">
        <v>1000</v>
      </c>
      <c r="S8" s="92">
        <v>1000</v>
      </c>
      <c r="T8" s="92">
        <v>1000</v>
      </c>
      <c r="U8" s="92">
        <v>1000</v>
      </c>
      <c r="V8" s="92">
        <v>1500</v>
      </c>
      <c r="W8" s="92">
        <v>1500</v>
      </c>
      <c r="X8" s="92">
        <v>1500</v>
      </c>
      <c r="Y8" s="92">
        <v>1500</v>
      </c>
      <c r="Z8" s="92">
        <v>1500</v>
      </c>
      <c r="AA8" s="92">
        <v>1500</v>
      </c>
      <c r="AB8" s="33">
        <f>SUM(P8:AA8)</f>
        <v>15000</v>
      </c>
      <c r="AC8" s="92">
        <v>2000</v>
      </c>
      <c r="AD8" s="92">
        <v>2000</v>
      </c>
      <c r="AE8" s="92">
        <v>2000</v>
      </c>
      <c r="AF8" s="92">
        <v>2000</v>
      </c>
      <c r="AG8" s="92">
        <v>2000</v>
      </c>
      <c r="AH8" s="92">
        <v>2000</v>
      </c>
      <c r="AI8" s="92">
        <v>3000</v>
      </c>
      <c r="AJ8" s="92">
        <v>3000</v>
      </c>
      <c r="AK8" s="92">
        <v>3000</v>
      </c>
      <c r="AL8" s="92">
        <v>3000</v>
      </c>
      <c r="AM8" s="92">
        <v>3000</v>
      </c>
      <c r="AN8" s="92">
        <v>3000</v>
      </c>
      <c r="AO8" s="89">
        <f>SUM(AC8:AN8)</f>
        <v>30000</v>
      </c>
      <c r="AP8" s="83"/>
    </row>
    <row r="9" spans="1:42" ht="14" customHeight="1" x14ac:dyDescent="0.2">
      <c r="A9" s="10" t="s">
        <v>45</v>
      </c>
      <c r="B9" s="35">
        <f>SUM(B7:B8)</f>
        <v>0</v>
      </c>
      <c r="C9" s="89">
        <f t="shared" ref="C9:N9" si="0">SUM(C7:C8)</f>
        <v>4700</v>
      </c>
      <c r="D9" s="89">
        <f t="shared" si="0"/>
        <v>4700</v>
      </c>
      <c r="E9" s="89">
        <f t="shared" si="0"/>
        <v>6700</v>
      </c>
      <c r="F9" s="89">
        <f t="shared" si="0"/>
        <v>6700</v>
      </c>
      <c r="G9" s="89">
        <f t="shared" si="0"/>
        <v>8700</v>
      </c>
      <c r="H9" s="89">
        <f t="shared" si="0"/>
        <v>8700</v>
      </c>
      <c r="I9" s="89">
        <f t="shared" si="0"/>
        <v>11700</v>
      </c>
      <c r="J9" s="89">
        <f t="shared" si="0"/>
        <v>13700</v>
      </c>
      <c r="K9" s="89">
        <f t="shared" si="0"/>
        <v>13700</v>
      </c>
      <c r="L9" s="89">
        <f t="shared" si="0"/>
        <v>15700</v>
      </c>
      <c r="M9" s="89">
        <f t="shared" si="0"/>
        <v>17700</v>
      </c>
      <c r="N9" s="89">
        <f t="shared" si="0"/>
        <v>17700</v>
      </c>
      <c r="O9" s="33">
        <f t="shared" ref="O9:AB9" si="1">SUM(O7:O8)</f>
        <v>130400</v>
      </c>
      <c r="P9" s="89">
        <f t="shared" si="1"/>
        <v>19700</v>
      </c>
      <c r="Q9" s="89">
        <f t="shared" si="1"/>
        <v>19700</v>
      </c>
      <c r="R9" s="89">
        <f t="shared" si="1"/>
        <v>19700</v>
      </c>
      <c r="S9" s="89">
        <f t="shared" si="1"/>
        <v>21700</v>
      </c>
      <c r="T9" s="89">
        <f t="shared" si="1"/>
        <v>21700</v>
      </c>
      <c r="U9" s="89">
        <f t="shared" si="1"/>
        <v>21700</v>
      </c>
      <c r="V9" s="89">
        <f t="shared" si="1"/>
        <v>24200</v>
      </c>
      <c r="W9" s="89">
        <f t="shared" si="1"/>
        <v>24200</v>
      </c>
      <c r="X9" s="89">
        <f t="shared" si="1"/>
        <v>24200</v>
      </c>
      <c r="Y9" s="89">
        <f t="shared" si="1"/>
        <v>26200</v>
      </c>
      <c r="Z9" s="89">
        <f t="shared" si="1"/>
        <v>26200</v>
      </c>
      <c r="AA9" s="89">
        <f t="shared" si="1"/>
        <v>26200</v>
      </c>
      <c r="AB9" s="33">
        <f t="shared" si="1"/>
        <v>275400</v>
      </c>
      <c r="AC9" s="89">
        <f t="shared" ref="AC9:AN9" si="2">SUM(AC7:AC8)</f>
        <v>27700</v>
      </c>
      <c r="AD9" s="89">
        <f t="shared" si="2"/>
        <v>27700</v>
      </c>
      <c r="AE9" s="89">
        <f t="shared" si="2"/>
        <v>27700</v>
      </c>
      <c r="AF9" s="89">
        <f t="shared" si="2"/>
        <v>29700</v>
      </c>
      <c r="AG9" s="89">
        <f t="shared" si="2"/>
        <v>29700</v>
      </c>
      <c r="AH9" s="89">
        <f t="shared" si="2"/>
        <v>29700</v>
      </c>
      <c r="AI9" s="89">
        <f t="shared" si="2"/>
        <v>33700</v>
      </c>
      <c r="AJ9" s="89">
        <f t="shared" si="2"/>
        <v>33700</v>
      </c>
      <c r="AK9" s="89">
        <f t="shared" si="2"/>
        <v>33700</v>
      </c>
      <c r="AL9" s="89">
        <f t="shared" si="2"/>
        <v>35700</v>
      </c>
      <c r="AM9" s="89">
        <f t="shared" si="2"/>
        <v>35700</v>
      </c>
      <c r="AN9" s="89">
        <f t="shared" si="2"/>
        <v>35700</v>
      </c>
      <c r="AO9" s="89">
        <f>SUM(AO7:AO8)</f>
        <v>380400</v>
      </c>
      <c r="AP9" s="83"/>
    </row>
    <row r="10" spans="1:42" ht="14" customHeight="1" x14ac:dyDescent="0.2">
      <c r="A10" s="40" t="s">
        <v>46</v>
      </c>
      <c r="B10" s="46"/>
      <c r="C10" s="91"/>
      <c r="D10" s="91">
        <f>C12</f>
        <v>1800</v>
      </c>
      <c r="E10" s="91">
        <f t="shared" ref="E10:N10" si="3">D12</f>
        <v>600</v>
      </c>
      <c r="F10" s="91">
        <f t="shared" si="3"/>
        <v>2050</v>
      </c>
      <c r="G10" s="91">
        <f t="shared" si="3"/>
        <v>250</v>
      </c>
      <c r="H10" s="91">
        <f t="shared" si="3"/>
        <v>2850</v>
      </c>
      <c r="I10" s="91">
        <f t="shared" si="3"/>
        <v>450</v>
      </c>
      <c r="J10" s="91">
        <f t="shared" si="3"/>
        <v>4450</v>
      </c>
      <c r="K10" s="91">
        <f t="shared" si="3"/>
        <v>850</v>
      </c>
      <c r="L10" s="91">
        <f t="shared" si="3"/>
        <v>5250</v>
      </c>
      <c r="M10" s="91">
        <f t="shared" si="3"/>
        <v>1050</v>
      </c>
      <c r="N10" s="91">
        <f t="shared" si="3"/>
        <v>6250</v>
      </c>
      <c r="O10" s="33">
        <f>SUM(C10:N10)</f>
        <v>25850</v>
      </c>
      <c r="P10" s="91">
        <f>N12</f>
        <v>1450</v>
      </c>
      <c r="Q10" s="91">
        <f>P12</f>
        <v>8050</v>
      </c>
      <c r="R10" s="91">
        <f t="shared" ref="R10:AA10" si="4">Q12</f>
        <v>2650</v>
      </c>
      <c r="S10" s="91">
        <f t="shared" si="4"/>
        <v>10250</v>
      </c>
      <c r="T10" s="91">
        <f t="shared" si="4"/>
        <v>4250</v>
      </c>
      <c r="U10" s="91">
        <f t="shared" si="4"/>
        <v>13250</v>
      </c>
      <c r="V10" s="91">
        <f t="shared" si="4"/>
        <v>7250</v>
      </c>
      <c r="W10" s="91">
        <f t="shared" si="4"/>
        <v>650</v>
      </c>
      <c r="X10" s="91">
        <f t="shared" si="4"/>
        <v>14050</v>
      </c>
      <c r="Y10" s="91">
        <f t="shared" si="4"/>
        <v>7450</v>
      </c>
      <c r="Z10" s="91">
        <f t="shared" si="4"/>
        <v>250</v>
      </c>
      <c r="AA10" s="91">
        <f t="shared" si="4"/>
        <v>11050</v>
      </c>
      <c r="AB10" s="47">
        <f>SUM(P10:AA10)</f>
        <v>80600</v>
      </c>
      <c r="AC10" s="91">
        <f>AA12</f>
        <v>3850</v>
      </c>
      <c r="AD10" s="91">
        <f>AC12</f>
        <v>11350</v>
      </c>
      <c r="AE10" s="91">
        <f t="shared" ref="AE10:AN10" si="5">AD12</f>
        <v>3850</v>
      </c>
      <c r="AF10" s="91">
        <f t="shared" si="5"/>
        <v>14350</v>
      </c>
      <c r="AG10" s="91">
        <f t="shared" si="5"/>
        <v>6250</v>
      </c>
      <c r="AH10" s="91">
        <f t="shared" si="5"/>
        <v>10650</v>
      </c>
      <c r="AI10" s="91">
        <f t="shared" si="5"/>
        <v>2550</v>
      </c>
      <c r="AJ10" s="91">
        <f t="shared" si="5"/>
        <v>11550</v>
      </c>
      <c r="AK10" s="91">
        <f t="shared" si="5"/>
        <v>2550</v>
      </c>
      <c r="AL10" s="91">
        <f t="shared" si="5"/>
        <v>15550</v>
      </c>
      <c r="AM10" s="91">
        <f t="shared" si="5"/>
        <v>5950</v>
      </c>
      <c r="AN10" s="91">
        <f t="shared" si="5"/>
        <v>11350</v>
      </c>
      <c r="AO10" s="89">
        <f>SUM(AC10:AN10)</f>
        <v>99800</v>
      </c>
      <c r="AP10" s="83" t="s">
        <v>102</v>
      </c>
    </row>
    <row r="11" spans="1:42" ht="14" customHeight="1" x14ac:dyDescent="0.2">
      <c r="A11" s="40" t="s">
        <v>47</v>
      </c>
      <c r="B11" s="46"/>
      <c r="C11" s="91">
        <v>3000</v>
      </c>
      <c r="D11" s="91">
        <v>0</v>
      </c>
      <c r="E11" s="91">
        <v>3250</v>
      </c>
      <c r="F11" s="91">
        <v>0</v>
      </c>
      <c r="G11" s="91">
        <v>5000</v>
      </c>
      <c r="H11" s="91">
        <v>0</v>
      </c>
      <c r="I11" s="91">
        <v>7000</v>
      </c>
      <c r="J11" s="91">
        <v>0</v>
      </c>
      <c r="K11" s="91">
        <v>8000</v>
      </c>
      <c r="L11" s="91">
        <v>0</v>
      </c>
      <c r="M11" s="91">
        <v>10000</v>
      </c>
      <c r="N11" s="91">
        <v>0</v>
      </c>
      <c r="O11" s="33">
        <f t="shared" ref="O11:O12" si="6">SUM(C11:N11)</f>
        <v>36250</v>
      </c>
      <c r="P11" s="91">
        <v>12000</v>
      </c>
      <c r="Q11" s="91">
        <v>0</v>
      </c>
      <c r="R11" s="91">
        <v>13000</v>
      </c>
      <c r="S11" s="91">
        <v>0</v>
      </c>
      <c r="T11" s="91">
        <v>15000</v>
      </c>
      <c r="U11" s="91">
        <v>0</v>
      </c>
      <c r="V11" s="91">
        <v>0</v>
      </c>
      <c r="W11" s="91">
        <v>20000</v>
      </c>
      <c r="X11" s="91">
        <v>0</v>
      </c>
      <c r="Y11" s="91">
        <v>0</v>
      </c>
      <c r="Z11" s="91">
        <v>18000</v>
      </c>
      <c r="AA11" s="91">
        <v>0</v>
      </c>
      <c r="AB11" s="47">
        <f t="shared" ref="AB11:AB12" si="7">SUM(P11:AA11)</f>
        <v>78000</v>
      </c>
      <c r="AC11" s="91">
        <v>15000</v>
      </c>
      <c r="AD11" s="91">
        <v>0</v>
      </c>
      <c r="AE11" s="91">
        <v>18000</v>
      </c>
      <c r="AF11" s="91">
        <v>0</v>
      </c>
      <c r="AG11" s="91">
        <v>12500</v>
      </c>
      <c r="AH11" s="91">
        <v>0</v>
      </c>
      <c r="AI11" s="91">
        <v>18000</v>
      </c>
      <c r="AJ11" s="91">
        <v>0</v>
      </c>
      <c r="AK11" s="91">
        <v>22000</v>
      </c>
      <c r="AL11" s="91">
        <v>0</v>
      </c>
      <c r="AM11" s="91">
        <v>15000</v>
      </c>
      <c r="AN11" s="91">
        <v>0</v>
      </c>
      <c r="AO11" s="89">
        <f>SUM(AC11:AN11)</f>
        <v>100500</v>
      </c>
      <c r="AP11" s="83" t="s">
        <v>103</v>
      </c>
    </row>
    <row r="12" spans="1:42" ht="14" customHeight="1" x14ac:dyDescent="0.2">
      <c r="A12" s="40" t="s">
        <v>48</v>
      </c>
      <c r="B12" s="46"/>
      <c r="C12" s="91">
        <v>1800</v>
      </c>
      <c r="D12" s="91">
        <v>600</v>
      </c>
      <c r="E12" s="91">
        <v>2050</v>
      </c>
      <c r="F12" s="91">
        <v>250</v>
      </c>
      <c r="G12" s="91">
        <v>2850</v>
      </c>
      <c r="H12" s="91">
        <v>450</v>
      </c>
      <c r="I12" s="91">
        <v>4450</v>
      </c>
      <c r="J12" s="91">
        <v>850</v>
      </c>
      <c r="K12" s="91">
        <v>5250</v>
      </c>
      <c r="L12" s="91">
        <v>1050</v>
      </c>
      <c r="M12" s="91">
        <v>6250</v>
      </c>
      <c r="N12" s="91">
        <v>1450</v>
      </c>
      <c r="O12" s="33">
        <f t="shared" si="6"/>
        <v>27300</v>
      </c>
      <c r="P12" s="91">
        <v>8050</v>
      </c>
      <c r="Q12" s="91">
        <v>2650</v>
      </c>
      <c r="R12" s="91">
        <v>10250</v>
      </c>
      <c r="S12" s="91">
        <v>4250</v>
      </c>
      <c r="T12" s="91">
        <v>13250</v>
      </c>
      <c r="U12" s="91">
        <v>7250</v>
      </c>
      <c r="V12" s="91">
        <v>650</v>
      </c>
      <c r="W12" s="91">
        <v>14050</v>
      </c>
      <c r="X12" s="91">
        <v>7450</v>
      </c>
      <c r="Y12" s="91">
        <v>250</v>
      </c>
      <c r="Z12" s="91">
        <v>11050</v>
      </c>
      <c r="AA12" s="91">
        <v>3850</v>
      </c>
      <c r="AB12" s="47">
        <f t="shared" si="7"/>
        <v>83000</v>
      </c>
      <c r="AC12" s="91">
        <v>11350</v>
      </c>
      <c r="AD12" s="91">
        <v>3850</v>
      </c>
      <c r="AE12" s="91">
        <v>14350</v>
      </c>
      <c r="AF12" s="91">
        <v>6250</v>
      </c>
      <c r="AG12" s="91">
        <v>10650</v>
      </c>
      <c r="AH12" s="91">
        <v>2550</v>
      </c>
      <c r="AI12" s="91">
        <v>11550</v>
      </c>
      <c r="AJ12" s="91">
        <v>2550</v>
      </c>
      <c r="AK12" s="91">
        <v>15550</v>
      </c>
      <c r="AL12" s="91">
        <v>5950</v>
      </c>
      <c r="AM12" s="91">
        <v>11350</v>
      </c>
      <c r="AN12" s="91">
        <v>1750</v>
      </c>
      <c r="AO12" s="89">
        <f>SUM(AC12:AN12)</f>
        <v>97700</v>
      </c>
      <c r="AP12" s="83"/>
    </row>
    <row r="13" spans="1:42" ht="14" customHeight="1" x14ac:dyDescent="0.2">
      <c r="A13" s="40" t="s">
        <v>37</v>
      </c>
      <c r="B13" s="47">
        <f>B10+B11-B12</f>
        <v>0</v>
      </c>
      <c r="C13" s="89">
        <f t="shared" ref="C13:N13" si="8">C10+C11-C12</f>
        <v>1200</v>
      </c>
      <c r="D13" s="89">
        <f t="shared" si="8"/>
        <v>1200</v>
      </c>
      <c r="E13" s="89">
        <f t="shared" si="8"/>
        <v>1800</v>
      </c>
      <c r="F13" s="89">
        <f t="shared" si="8"/>
        <v>1800</v>
      </c>
      <c r="G13" s="89">
        <f t="shared" si="8"/>
        <v>2400</v>
      </c>
      <c r="H13" s="89">
        <f t="shared" si="8"/>
        <v>2400</v>
      </c>
      <c r="I13" s="89">
        <f t="shared" si="8"/>
        <v>3000</v>
      </c>
      <c r="J13" s="89">
        <f t="shared" si="8"/>
        <v>3600</v>
      </c>
      <c r="K13" s="89">
        <f t="shared" si="8"/>
        <v>3600</v>
      </c>
      <c r="L13" s="89">
        <f t="shared" si="8"/>
        <v>4200</v>
      </c>
      <c r="M13" s="89">
        <f t="shared" si="8"/>
        <v>4800</v>
      </c>
      <c r="N13" s="89">
        <f t="shared" si="8"/>
        <v>4800</v>
      </c>
      <c r="O13" s="33">
        <f>O10+O11-O12</f>
        <v>34800</v>
      </c>
      <c r="P13" s="89">
        <f t="shared" ref="P13:AA13" si="9">P10+P11-P12</f>
        <v>5400</v>
      </c>
      <c r="Q13" s="89">
        <f t="shared" si="9"/>
        <v>5400</v>
      </c>
      <c r="R13" s="89">
        <f t="shared" si="9"/>
        <v>5400</v>
      </c>
      <c r="S13" s="89">
        <f t="shared" si="9"/>
        <v>6000</v>
      </c>
      <c r="T13" s="89">
        <f t="shared" si="9"/>
        <v>6000</v>
      </c>
      <c r="U13" s="89">
        <f t="shared" si="9"/>
        <v>6000</v>
      </c>
      <c r="V13" s="89">
        <f t="shared" si="9"/>
        <v>6600</v>
      </c>
      <c r="W13" s="89">
        <f t="shared" si="9"/>
        <v>6600</v>
      </c>
      <c r="X13" s="89">
        <f t="shared" si="9"/>
        <v>6600</v>
      </c>
      <c r="Y13" s="89">
        <f t="shared" si="9"/>
        <v>7200</v>
      </c>
      <c r="Z13" s="89">
        <f t="shared" si="9"/>
        <v>7200</v>
      </c>
      <c r="AA13" s="89">
        <f t="shared" si="9"/>
        <v>7200</v>
      </c>
      <c r="AB13" s="33">
        <f>AB10+AB11-AB12</f>
        <v>75600</v>
      </c>
      <c r="AC13" s="89">
        <f t="shared" ref="AC13" si="10">AC10+AC11-AC12</f>
        <v>7500</v>
      </c>
      <c r="AD13" s="89">
        <f t="shared" ref="AD13" si="11">AD10+AD11-AD12</f>
        <v>7500</v>
      </c>
      <c r="AE13" s="89">
        <f t="shared" ref="AE13" si="12">AE10+AE11-AE12</f>
        <v>7500</v>
      </c>
      <c r="AF13" s="89">
        <f t="shared" ref="AF13" si="13">AF10+AF11-AF12</f>
        <v>8100</v>
      </c>
      <c r="AG13" s="89">
        <f t="shared" ref="AG13" si="14">AG10+AG11-AG12</f>
        <v>8100</v>
      </c>
      <c r="AH13" s="89">
        <f t="shared" ref="AH13" si="15">AH10+AH11-AH12</f>
        <v>8100</v>
      </c>
      <c r="AI13" s="89">
        <f t="shared" ref="AI13" si="16">AI10+AI11-AI12</f>
        <v>9000</v>
      </c>
      <c r="AJ13" s="89">
        <f t="shared" ref="AJ13" si="17">AJ10+AJ11-AJ12</f>
        <v>9000</v>
      </c>
      <c r="AK13" s="89">
        <f t="shared" ref="AK13" si="18">AK10+AK11-AK12</f>
        <v>9000</v>
      </c>
      <c r="AL13" s="89">
        <f t="shared" ref="AL13" si="19">AL10+AL11-AL12</f>
        <v>9600</v>
      </c>
      <c r="AM13" s="89">
        <f t="shared" ref="AM13" si="20">AM10+AM11-AM12</f>
        <v>9600</v>
      </c>
      <c r="AN13" s="89">
        <f t="shared" ref="AN13" si="21">AN10+AN11-AN12</f>
        <v>9600</v>
      </c>
      <c r="AO13" s="89">
        <f>AO10+AO11-AO12</f>
        <v>102600</v>
      </c>
      <c r="AP13" s="83"/>
    </row>
    <row r="14" spans="1:42" ht="14" customHeight="1" x14ac:dyDescent="0.2">
      <c r="A14" s="10" t="s">
        <v>49</v>
      </c>
      <c r="B14" s="35">
        <f>B9-B13</f>
        <v>0</v>
      </c>
      <c r="C14" s="89">
        <f t="shared" ref="C14:AN14" si="22">C9-C13</f>
        <v>3500</v>
      </c>
      <c r="D14" s="89">
        <f t="shared" si="22"/>
        <v>3500</v>
      </c>
      <c r="E14" s="89">
        <f t="shared" si="22"/>
        <v>4900</v>
      </c>
      <c r="F14" s="89">
        <f t="shared" si="22"/>
        <v>4900</v>
      </c>
      <c r="G14" s="89">
        <f t="shared" si="22"/>
        <v>6300</v>
      </c>
      <c r="H14" s="89">
        <f t="shared" si="22"/>
        <v>6300</v>
      </c>
      <c r="I14" s="89">
        <f t="shared" si="22"/>
        <v>8700</v>
      </c>
      <c r="J14" s="89">
        <f t="shared" si="22"/>
        <v>10100</v>
      </c>
      <c r="K14" s="89">
        <f t="shared" si="22"/>
        <v>10100</v>
      </c>
      <c r="L14" s="89">
        <f t="shared" si="22"/>
        <v>11500</v>
      </c>
      <c r="M14" s="89">
        <f t="shared" si="22"/>
        <v>12900</v>
      </c>
      <c r="N14" s="89">
        <f t="shared" si="22"/>
        <v>12900</v>
      </c>
      <c r="O14" s="33">
        <f>O9-O13</f>
        <v>95600</v>
      </c>
      <c r="P14" s="89">
        <f t="shared" si="22"/>
        <v>14300</v>
      </c>
      <c r="Q14" s="89">
        <f t="shared" si="22"/>
        <v>14300</v>
      </c>
      <c r="R14" s="89">
        <f t="shared" si="22"/>
        <v>14300</v>
      </c>
      <c r="S14" s="89">
        <f t="shared" si="22"/>
        <v>15700</v>
      </c>
      <c r="T14" s="89">
        <f t="shared" si="22"/>
        <v>15700</v>
      </c>
      <c r="U14" s="89">
        <f t="shared" si="22"/>
        <v>15700</v>
      </c>
      <c r="V14" s="89">
        <f t="shared" si="22"/>
        <v>17600</v>
      </c>
      <c r="W14" s="89">
        <f t="shared" si="22"/>
        <v>17600</v>
      </c>
      <c r="X14" s="89">
        <f t="shared" si="22"/>
        <v>17600</v>
      </c>
      <c r="Y14" s="89">
        <f t="shared" si="22"/>
        <v>19000</v>
      </c>
      <c r="Z14" s="89">
        <f t="shared" si="22"/>
        <v>19000</v>
      </c>
      <c r="AA14" s="89">
        <f t="shared" si="22"/>
        <v>19000</v>
      </c>
      <c r="AB14" s="33">
        <f>AB9-AB13</f>
        <v>199800</v>
      </c>
      <c r="AC14" s="89">
        <f t="shared" si="22"/>
        <v>20200</v>
      </c>
      <c r="AD14" s="89">
        <f t="shared" si="22"/>
        <v>20200</v>
      </c>
      <c r="AE14" s="89">
        <f t="shared" si="22"/>
        <v>20200</v>
      </c>
      <c r="AF14" s="89">
        <f t="shared" si="22"/>
        <v>21600</v>
      </c>
      <c r="AG14" s="89">
        <f t="shared" si="22"/>
        <v>21600</v>
      </c>
      <c r="AH14" s="89">
        <f t="shared" si="22"/>
        <v>21600</v>
      </c>
      <c r="AI14" s="89">
        <f t="shared" si="22"/>
        <v>24700</v>
      </c>
      <c r="AJ14" s="89">
        <f t="shared" si="22"/>
        <v>24700</v>
      </c>
      <c r="AK14" s="89">
        <f t="shared" si="22"/>
        <v>24700</v>
      </c>
      <c r="AL14" s="89">
        <f t="shared" si="22"/>
        <v>26100</v>
      </c>
      <c r="AM14" s="89">
        <f t="shared" si="22"/>
        <v>26100</v>
      </c>
      <c r="AN14" s="89">
        <f t="shared" si="22"/>
        <v>26100</v>
      </c>
      <c r="AO14" s="89">
        <f>AO9-AO13</f>
        <v>277800</v>
      </c>
      <c r="AP14" s="83" t="s">
        <v>125</v>
      </c>
    </row>
    <row r="15" spans="1:42" ht="14" customHeight="1" x14ac:dyDescent="0.2">
      <c r="A15" s="9" t="s">
        <v>50</v>
      </c>
      <c r="B15" s="46"/>
      <c r="C15" s="85"/>
      <c r="D15" s="85"/>
      <c r="E15" s="85"/>
      <c r="F15" s="85"/>
      <c r="G15" s="85"/>
      <c r="H15" s="85"/>
      <c r="I15" s="85"/>
      <c r="J15" s="85"/>
      <c r="K15" s="85"/>
      <c r="L15" s="85"/>
      <c r="M15" s="85"/>
      <c r="N15" s="85"/>
      <c r="O15" s="33"/>
      <c r="P15" s="93"/>
      <c r="Q15" s="93"/>
      <c r="R15" s="93"/>
      <c r="S15" s="93"/>
      <c r="T15" s="93"/>
      <c r="U15" s="93"/>
      <c r="V15" s="93"/>
      <c r="W15" s="93"/>
      <c r="X15" s="93"/>
      <c r="Y15" s="93"/>
      <c r="Z15" s="93"/>
      <c r="AA15" s="93"/>
      <c r="AB15" s="33"/>
      <c r="AC15" s="93"/>
      <c r="AD15" s="93"/>
      <c r="AE15" s="93"/>
      <c r="AF15" s="93"/>
      <c r="AG15" s="93"/>
      <c r="AH15" s="93"/>
      <c r="AI15" s="93"/>
      <c r="AJ15" s="93"/>
      <c r="AK15" s="93"/>
      <c r="AL15" s="93"/>
      <c r="AM15" s="93"/>
      <c r="AN15" s="93"/>
      <c r="AO15" s="89"/>
      <c r="AP15" s="83" t="s">
        <v>124</v>
      </c>
    </row>
    <row r="16" spans="1:42" ht="14" customHeight="1" x14ac:dyDescent="0.2">
      <c r="A16" s="40" t="s">
        <v>51</v>
      </c>
      <c r="B16" s="85"/>
      <c r="C16" s="85"/>
      <c r="D16" s="85"/>
      <c r="E16" s="85"/>
      <c r="F16" s="85"/>
      <c r="G16" s="85"/>
      <c r="H16" s="85"/>
      <c r="I16" s="85"/>
      <c r="J16" s="85"/>
      <c r="K16" s="85"/>
      <c r="L16" s="85"/>
      <c r="M16" s="85"/>
      <c r="N16" s="85"/>
      <c r="O16" s="33">
        <f>SUM(C16:N16)</f>
        <v>0</v>
      </c>
      <c r="P16" s="91"/>
      <c r="Q16" s="91"/>
      <c r="R16" s="91"/>
      <c r="S16" s="91"/>
      <c r="T16" s="91"/>
      <c r="U16" s="91"/>
      <c r="V16" s="91"/>
      <c r="W16" s="91"/>
      <c r="X16" s="91"/>
      <c r="Y16" s="91"/>
      <c r="Z16" s="91"/>
      <c r="AA16" s="91"/>
      <c r="AB16" s="47">
        <f t="shared" ref="AB16:AB34" si="23">SUM(P16:AA16)</f>
        <v>0</v>
      </c>
      <c r="AC16" s="92"/>
      <c r="AD16" s="92"/>
      <c r="AE16" s="92"/>
      <c r="AF16" s="92"/>
      <c r="AG16" s="92"/>
      <c r="AH16" s="92"/>
      <c r="AI16" s="92"/>
      <c r="AJ16" s="92"/>
      <c r="AK16" s="92"/>
      <c r="AL16" s="92"/>
      <c r="AM16" s="92"/>
      <c r="AN16" s="92"/>
      <c r="AO16" s="89">
        <f t="shared" ref="AO16:AO34" si="24">SUM(AC16:AN16)</f>
        <v>0</v>
      </c>
      <c r="AP16" s="83"/>
    </row>
    <row r="17" spans="1:42" ht="14" customHeight="1" x14ac:dyDescent="0.2">
      <c r="A17" s="40" t="s">
        <v>52</v>
      </c>
      <c r="B17" s="85"/>
      <c r="C17" s="91">
        <v>1000</v>
      </c>
      <c r="D17" s="91">
        <v>0</v>
      </c>
      <c r="E17" s="91">
        <v>1000</v>
      </c>
      <c r="F17" s="91">
        <v>0</v>
      </c>
      <c r="G17" s="91">
        <v>1000</v>
      </c>
      <c r="H17" s="91">
        <v>0</v>
      </c>
      <c r="I17" s="91">
        <v>1000</v>
      </c>
      <c r="J17" s="91">
        <v>0</v>
      </c>
      <c r="K17" s="91">
        <v>1000</v>
      </c>
      <c r="L17" s="91">
        <v>0</v>
      </c>
      <c r="M17" s="91">
        <v>1000</v>
      </c>
      <c r="N17" s="91">
        <v>0</v>
      </c>
      <c r="O17" s="33">
        <f t="shared" ref="O17:O34" si="25">SUM(C17:N17)</f>
        <v>6000</v>
      </c>
      <c r="P17" s="91">
        <v>1750</v>
      </c>
      <c r="Q17" s="91">
        <v>1750</v>
      </c>
      <c r="R17" s="91">
        <v>1750</v>
      </c>
      <c r="S17" s="91">
        <v>1750</v>
      </c>
      <c r="T17" s="91">
        <v>1750</v>
      </c>
      <c r="U17" s="91">
        <v>1750</v>
      </c>
      <c r="V17" s="91">
        <v>1750</v>
      </c>
      <c r="W17" s="91">
        <v>1750</v>
      </c>
      <c r="X17" s="91">
        <v>1750</v>
      </c>
      <c r="Y17" s="91">
        <v>1750</v>
      </c>
      <c r="Z17" s="91">
        <v>1750</v>
      </c>
      <c r="AA17" s="91">
        <v>1750</v>
      </c>
      <c r="AB17" s="47">
        <f t="shared" si="23"/>
        <v>21000</v>
      </c>
      <c r="AC17" s="92">
        <v>3500</v>
      </c>
      <c r="AD17" s="92">
        <v>3500</v>
      </c>
      <c r="AE17" s="92">
        <v>3500</v>
      </c>
      <c r="AF17" s="92">
        <v>3500</v>
      </c>
      <c r="AG17" s="92">
        <v>3500</v>
      </c>
      <c r="AH17" s="92">
        <v>3500</v>
      </c>
      <c r="AI17" s="92">
        <v>3500</v>
      </c>
      <c r="AJ17" s="92">
        <v>3500</v>
      </c>
      <c r="AK17" s="92">
        <v>3500</v>
      </c>
      <c r="AL17" s="92">
        <v>3500</v>
      </c>
      <c r="AM17" s="92">
        <v>3500</v>
      </c>
      <c r="AN17" s="92">
        <v>3500</v>
      </c>
      <c r="AO17" s="89">
        <f t="shared" si="24"/>
        <v>42000</v>
      </c>
      <c r="AP17" s="83"/>
    </row>
    <row r="18" spans="1:42" ht="14" customHeight="1" x14ac:dyDescent="0.2">
      <c r="A18" s="40" t="s">
        <v>53</v>
      </c>
      <c r="B18" s="85"/>
      <c r="C18" s="91">
        <v>350</v>
      </c>
      <c r="D18" s="91">
        <v>350</v>
      </c>
      <c r="E18" s="91">
        <v>350</v>
      </c>
      <c r="F18" s="91">
        <v>350</v>
      </c>
      <c r="G18" s="91">
        <v>350</v>
      </c>
      <c r="H18" s="91">
        <v>350</v>
      </c>
      <c r="I18" s="91">
        <v>350</v>
      </c>
      <c r="J18" s="91">
        <v>350</v>
      </c>
      <c r="K18" s="91">
        <v>350</v>
      </c>
      <c r="L18" s="91">
        <v>350</v>
      </c>
      <c r="M18" s="91">
        <v>350</v>
      </c>
      <c r="N18" s="91">
        <v>350</v>
      </c>
      <c r="O18" s="33">
        <f t="shared" si="25"/>
        <v>4200</v>
      </c>
      <c r="P18" s="91">
        <v>500</v>
      </c>
      <c r="Q18" s="91">
        <v>500</v>
      </c>
      <c r="R18" s="91">
        <v>500</v>
      </c>
      <c r="S18" s="91">
        <v>500</v>
      </c>
      <c r="T18" s="91">
        <v>500</v>
      </c>
      <c r="U18" s="91">
        <v>500</v>
      </c>
      <c r="V18" s="91">
        <v>500</v>
      </c>
      <c r="W18" s="91">
        <v>500</v>
      </c>
      <c r="X18" s="91">
        <v>500</v>
      </c>
      <c r="Y18" s="91">
        <v>500</v>
      </c>
      <c r="Z18" s="91">
        <v>500</v>
      </c>
      <c r="AA18" s="91">
        <v>500</v>
      </c>
      <c r="AB18" s="47">
        <f t="shared" si="23"/>
        <v>6000</v>
      </c>
      <c r="AC18" s="92">
        <v>650</v>
      </c>
      <c r="AD18" s="92">
        <v>650</v>
      </c>
      <c r="AE18" s="92">
        <v>650</v>
      </c>
      <c r="AF18" s="92">
        <v>650</v>
      </c>
      <c r="AG18" s="92">
        <v>650</v>
      </c>
      <c r="AH18" s="92">
        <v>650</v>
      </c>
      <c r="AI18" s="92">
        <v>650</v>
      </c>
      <c r="AJ18" s="92">
        <v>650</v>
      </c>
      <c r="AK18" s="92">
        <v>650</v>
      </c>
      <c r="AL18" s="92">
        <v>650</v>
      </c>
      <c r="AM18" s="92">
        <v>650</v>
      </c>
      <c r="AN18" s="92">
        <v>650</v>
      </c>
      <c r="AO18" s="89">
        <f t="shared" si="24"/>
        <v>7800</v>
      </c>
      <c r="AP18" s="83"/>
    </row>
    <row r="19" spans="1:42" ht="14" customHeight="1" x14ac:dyDescent="0.2">
      <c r="A19" s="43" t="s">
        <v>94</v>
      </c>
      <c r="B19" s="85"/>
      <c r="C19" s="91">
        <v>2500</v>
      </c>
      <c r="D19" s="91">
        <v>2500</v>
      </c>
      <c r="E19" s="91">
        <v>2500</v>
      </c>
      <c r="F19" s="91">
        <v>2500</v>
      </c>
      <c r="G19" s="91">
        <v>2500</v>
      </c>
      <c r="H19" s="91">
        <v>2500</v>
      </c>
      <c r="I19" s="91">
        <v>8052.5</v>
      </c>
      <c r="J19" s="91">
        <v>8052.5</v>
      </c>
      <c r="K19" s="91">
        <v>8052.5</v>
      </c>
      <c r="L19" s="91">
        <v>8052.5</v>
      </c>
      <c r="M19" s="91">
        <v>8052.5</v>
      </c>
      <c r="N19" s="91">
        <v>8052.5</v>
      </c>
      <c r="O19" s="33">
        <f t="shared" si="25"/>
        <v>63315</v>
      </c>
      <c r="P19" s="91">
        <v>8052.5</v>
      </c>
      <c r="Q19" s="91">
        <v>8052.5</v>
      </c>
      <c r="R19" s="91">
        <v>8052.5</v>
      </c>
      <c r="S19" s="91">
        <v>8052.5</v>
      </c>
      <c r="T19" s="91">
        <v>8052.5</v>
      </c>
      <c r="U19" s="91">
        <v>8052.5</v>
      </c>
      <c r="V19" s="91">
        <v>10273.5</v>
      </c>
      <c r="W19" s="91">
        <v>10273.5</v>
      </c>
      <c r="X19" s="91">
        <v>10273.5</v>
      </c>
      <c r="Y19" s="91">
        <v>10273.5</v>
      </c>
      <c r="Z19" s="91">
        <v>10273.5</v>
      </c>
      <c r="AA19" s="91">
        <v>10273.5</v>
      </c>
      <c r="AB19" s="47">
        <f t="shared" si="23"/>
        <v>109956</v>
      </c>
      <c r="AC19" s="92">
        <v>10828.75</v>
      </c>
      <c r="AD19" s="92">
        <v>10828.75</v>
      </c>
      <c r="AE19" s="92">
        <v>10828.75</v>
      </c>
      <c r="AF19" s="92">
        <v>10828.75</v>
      </c>
      <c r="AG19" s="92">
        <v>10828.75</v>
      </c>
      <c r="AH19" s="92">
        <v>10828.75</v>
      </c>
      <c r="AI19" s="92">
        <v>10828.75</v>
      </c>
      <c r="AJ19" s="92">
        <v>10828.75</v>
      </c>
      <c r="AK19" s="92">
        <v>10828.75</v>
      </c>
      <c r="AL19" s="92">
        <v>10828.75</v>
      </c>
      <c r="AM19" s="92">
        <v>10828.75</v>
      </c>
      <c r="AN19" s="92">
        <v>10828.75</v>
      </c>
      <c r="AO19" s="89">
        <f t="shared" si="24"/>
        <v>129945</v>
      </c>
      <c r="AP19" s="83"/>
    </row>
    <row r="20" spans="1:42" ht="14" customHeight="1" x14ac:dyDescent="0.2">
      <c r="A20" s="11" t="s">
        <v>104</v>
      </c>
      <c r="B20" s="85"/>
      <c r="C20" s="91"/>
      <c r="D20" s="91"/>
      <c r="E20" s="91"/>
      <c r="F20" s="91"/>
      <c r="G20" s="91"/>
      <c r="H20" s="91"/>
      <c r="I20" s="91"/>
      <c r="J20" s="91"/>
      <c r="K20" s="91"/>
      <c r="L20" s="91"/>
      <c r="M20" s="91"/>
      <c r="N20" s="91"/>
      <c r="O20" s="33">
        <f t="shared" si="25"/>
        <v>0</v>
      </c>
      <c r="P20" s="91"/>
      <c r="Q20" s="91"/>
      <c r="R20" s="91"/>
      <c r="S20" s="91"/>
      <c r="T20" s="91"/>
      <c r="U20" s="91"/>
      <c r="V20" s="91"/>
      <c r="W20" s="91"/>
      <c r="X20" s="91"/>
      <c r="Y20" s="91"/>
      <c r="Z20" s="91"/>
      <c r="AA20" s="91"/>
      <c r="AB20" s="47">
        <f t="shared" si="23"/>
        <v>0</v>
      </c>
      <c r="AC20" s="92"/>
      <c r="AD20" s="92"/>
      <c r="AE20" s="92"/>
      <c r="AF20" s="92"/>
      <c r="AG20" s="92"/>
      <c r="AH20" s="92"/>
      <c r="AI20" s="92"/>
      <c r="AJ20" s="92"/>
      <c r="AK20" s="92"/>
      <c r="AL20" s="92"/>
      <c r="AM20" s="92"/>
      <c r="AN20" s="92"/>
      <c r="AO20" s="89">
        <f t="shared" si="24"/>
        <v>0</v>
      </c>
      <c r="AP20" s="83"/>
    </row>
    <row r="21" spans="1:42" ht="14" customHeight="1" x14ac:dyDescent="0.2">
      <c r="A21" s="40" t="s">
        <v>54</v>
      </c>
      <c r="B21" s="85"/>
      <c r="C21" s="91">
        <v>550</v>
      </c>
      <c r="D21" s="91">
        <v>550</v>
      </c>
      <c r="E21" s="91">
        <v>550</v>
      </c>
      <c r="F21" s="91">
        <v>550</v>
      </c>
      <c r="G21" s="91">
        <v>550</v>
      </c>
      <c r="H21" s="91">
        <v>550</v>
      </c>
      <c r="I21" s="91">
        <v>550</v>
      </c>
      <c r="J21" s="91">
        <v>550</v>
      </c>
      <c r="K21" s="91">
        <v>550</v>
      </c>
      <c r="L21" s="91">
        <v>550</v>
      </c>
      <c r="M21" s="91">
        <v>550</v>
      </c>
      <c r="N21" s="91">
        <v>550</v>
      </c>
      <c r="O21" s="33">
        <f t="shared" si="25"/>
        <v>6600</v>
      </c>
      <c r="P21" s="91">
        <v>650</v>
      </c>
      <c r="Q21" s="91">
        <v>650</v>
      </c>
      <c r="R21" s="91">
        <v>650</v>
      </c>
      <c r="S21" s="91">
        <v>650</v>
      </c>
      <c r="T21" s="91">
        <v>650</v>
      </c>
      <c r="U21" s="91">
        <v>650</v>
      </c>
      <c r="V21" s="91">
        <v>650</v>
      </c>
      <c r="W21" s="91">
        <v>650</v>
      </c>
      <c r="X21" s="91">
        <v>650</v>
      </c>
      <c r="Y21" s="91">
        <v>650</v>
      </c>
      <c r="Z21" s="91">
        <v>650</v>
      </c>
      <c r="AA21" s="91">
        <v>650</v>
      </c>
      <c r="AB21" s="47">
        <f t="shared" si="23"/>
        <v>7800</v>
      </c>
      <c r="AC21" s="92">
        <v>750</v>
      </c>
      <c r="AD21" s="92">
        <v>750</v>
      </c>
      <c r="AE21" s="92">
        <v>750</v>
      </c>
      <c r="AF21" s="92">
        <v>750</v>
      </c>
      <c r="AG21" s="92">
        <v>750</v>
      </c>
      <c r="AH21" s="92">
        <v>750</v>
      </c>
      <c r="AI21" s="92">
        <v>750</v>
      </c>
      <c r="AJ21" s="92">
        <v>750</v>
      </c>
      <c r="AK21" s="92">
        <v>750</v>
      </c>
      <c r="AL21" s="92">
        <v>750</v>
      </c>
      <c r="AM21" s="92">
        <v>750</v>
      </c>
      <c r="AN21" s="92">
        <v>750</v>
      </c>
      <c r="AO21" s="89">
        <f t="shared" si="24"/>
        <v>9000</v>
      </c>
      <c r="AP21" s="83"/>
    </row>
    <row r="22" spans="1:42" ht="14" customHeight="1" x14ac:dyDescent="0.2">
      <c r="A22" s="40" t="s">
        <v>55</v>
      </c>
      <c r="B22" s="85"/>
      <c r="C22" s="91">
        <v>0</v>
      </c>
      <c r="D22" s="91">
        <v>150</v>
      </c>
      <c r="E22" s="91">
        <v>0</v>
      </c>
      <c r="F22" s="91">
        <v>150</v>
      </c>
      <c r="G22" s="91">
        <v>0</v>
      </c>
      <c r="H22" s="91">
        <v>150</v>
      </c>
      <c r="I22" s="91">
        <v>0</v>
      </c>
      <c r="J22" s="91">
        <v>150</v>
      </c>
      <c r="K22" s="91">
        <v>0</v>
      </c>
      <c r="L22" s="91">
        <v>150</v>
      </c>
      <c r="M22" s="91">
        <v>0</v>
      </c>
      <c r="N22" s="91">
        <v>150</v>
      </c>
      <c r="O22" s="33">
        <f t="shared" si="25"/>
        <v>900</v>
      </c>
      <c r="P22" s="91">
        <v>0</v>
      </c>
      <c r="Q22" s="91">
        <v>200</v>
      </c>
      <c r="R22" s="91">
        <v>0</v>
      </c>
      <c r="S22" s="91">
        <v>200</v>
      </c>
      <c r="T22" s="91">
        <v>0</v>
      </c>
      <c r="U22" s="91">
        <v>200</v>
      </c>
      <c r="V22" s="91">
        <v>0</v>
      </c>
      <c r="W22" s="91">
        <v>200</v>
      </c>
      <c r="X22" s="91">
        <v>0</v>
      </c>
      <c r="Y22" s="91">
        <v>200</v>
      </c>
      <c r="Z22" s="91">
        <v>0</v>
      </c>
      <c r="AA22" s="91">
        <v>200</v>
      </c>
      <c r="AB22" s="47">
        <f t="shared" si="23"/>
        <v>1200</v>
      </c>
      <c r="AC22" s="92">
        <v>0</v>
      </c>
      <c r="AD22" s="92">
        <v>300</v>
      </c>
      <c r="AE22" s="92">
        <v>0</v>
      </c>
      <c r="AF22" s="92">
        <v>300</v>
      </c>
      <c r="AG22" s="92">
        <v>0</v>
      </c>
      <c r="AH22" s="92">
        <v>300</v>
      </c>
      <c r="AI22" s="92">
        <v>0</v>
      </c>
      <c r="AJ22" s="92">
        <v>300</v>
      </c>
      <c r="AK22" s="92">
        <v>0</v>
      </c>
      <c r="AL22" s="92">
        <v>300</v>
      </c>
      <c r="AM22" s="92">
        <v>0</v>
      </c>
      <c r="AN22" s="92">
        <v>300</v>
      </c>
      <c r="AO22" s="89">
        <f t="shared" si="24"/>
        <v>1800</v>
      </c>
      <c r="AP22" s="83"/>
    </row>
    <row r="23" spans="1:42" ht="14" customHeight="1" x14ac:dyDescent="0.2">
      <c r="A23" s="40" t="s">
        <v>90</v>
      </c>
      <c r="B23" s="85"/>
      <c r="C23" s="91">
        <v>50</v>
      </c>
      <c r="D23" s="91">
        <v>50</v>
      </c>
      <c r="E23" s="91">
        <v>50</v>
      </c>
      <c r="F23" s="91">
        <v>50</v>
      </c>
      <c r="G23" s="91">
        <v>50</v>
      </c>
      <c r="H23" s="91">
        <v>50</v>
      </c>
      <c r="I23" s="91">
        <v>50</v>
      </c>
      <c r="J23" s="91">
        <v>50</v>
      </c>
      <c r="K23" s="91">
        <v>50</v>
      </c>
      <c r="L23" s="91">
        <v>50</v>
      </c>
      <c r="M23" s="91">
        <v>50</v>
      </c>
      <c r="N23" s="91">
        <v>50</v>
      </c>
      <c r="O23" s="33">
        <f t="shared" si="25"/>
        <v>600</v>
      </c>
      <c r="P23" s="91">
        <v>100</v>
      </c>
      <c r="Q23" s="91">
        <v>100</v>
      </c>
      <c r="R23" s="91">
        <v>100</v>
      </c>
      <c r="S23" s="91">
        <v>100</v>
      </c>
      <c r="T23" s="91">
        <v>100</v>
      </c>
      <c r="U23" s="91">
        <v>100</v>
      </c>
      <c r="V23" s="91">
        <v>100</v>
      </c>
      <c r="W23" s="91">
        <v>100</v>
      </c>
      <c r="X23" s="91">
        <v>100</v>
      </c>
      <c r="Y23" s="91">
        <v>100</v>
      </c>
      <c r="Z23" s="91">
        <v>100</v>
      </c>
      <c r="AA23" s="91">
        <v>100</v>
      </c>
      <c r="AB23" s="47">
        <f t="shared" si="23"/>
        <v>1200</v>
      </c>
      <c r="AC23" s="92">
        <v>150</v>
      </c>
      <c r="AD23" s="92">
        <v>150</v>
      </c>
      <c r="AE23" s="92">
        <v>150</v>
      </c>
      <c r="AF23" s="92">
        <v>150</v>
      </c>
      <c r="AG23" s="92">
        <v>150</v>
      </c>
      <c r="AH23" s="92">
        <v>150</v>
      </c>
      <c r="AI23" s="92">
        <v>150</v>
      </c>
      <c r="AJ23" s="92">
        <v>150</v>
      </c>
      <c r="AK23" s="92">
        <v>150</v>
      </c>
      <c r="AL23" s="92">
        <v>150</v>
      </c>
      <c r="AM23" s="92">
        <v>150</v>
      </c>
      <c r="AN23" s="92">
        <v>150</v>
      </c>
      <c r="AO23" s="89">
        <f t="shared" si="24"/>
        <v>1800</v>
      </c>
      <c r="AP23" s="83"/>
    </row>
    <row r="24" spans="1:42" ht="14" customHeight="1" x14ac:dyDescent="0.2">
      <c r="A24" s="40" t="s">
        <v>56</v>
      </c>
      <c r="B24" s="85"/>
      <c r="C24" s="91">
        <v>75</v>
      </c>
      <c r="D24" s="91">
        <v>75</v>
      </c>
      <c r="E24" s="91">
        <v>75</v>
      </c>
      <c r="F24" s="91">
        <v>75</v>
      </c>
      <c r="G24" s="91">
        <v>75</v>
      </c>
      <c r="H24" s="91">
        <v>75</v>
      </c>
      <c r="I24" s="91">
        <v>75</v>
      </c>
      <c r="J24" s="91">
        <v>75</v>
      </c>
      <c r="K24" s="91">
        <v>75</v>
      </c>
      <c r="L24" s="91">
        <v>75</v>
      </c>
      <c r="M24" s="91">
        <v>75</v>
      </c>
      <c r="N24" s="91">
        <v>75</v>
      </c>
      <c r="O24" s="33">
        <f t="shared" si="25"/>
        <v>900</v>
      </c>
      <c r="P24" s="91">
        <v>100</v>
      </c>
      <c r="Q24" s="91">
        <v>100</v>
      </c>
      <c r="R24" s="91">
        <v>100</v>
      </c>
      <c r="S24" s="91">
        <v>100</v>
      </c>
      <c r="T24" s="91">
        <v>100</v>
      </c>
      <c r="U24" s="91">
        <v>100</v>
      </c>
      <c r="V24" s="91">
        <v>100</v>
      </c>
      <c r="W24" s="91">
        <v>100</v>
      </c>
      <c r="X24" s="91">
        <v>100</v>
      </c>
      <c r="Y24" s="91">
        <v>100</v>
      </c>
      <c r="Z24" s="91">
        <v>100</v>
      </c>
      <c r="AA24" s="91">
        <v>100</v>
      </c>
      <c r="AB24" s="47">
        <f t="shared" si="23"/>
        <v>1200</v>
      </c>
      <c r="AC24" s="92">
        <v>150</v>
      </c>
      <c r="AD24" s="92">
        <v>150</v>
      </c>
      <c r="AE24" s="92">
        <v>150</v>
      </c>
      <c r="AF24" s="92">
        <v>150</v>
      </c>
      <c r="AG24" s="92">
        <v>150</v>
      </c>
      <c r="AH24" s="92">
        <v>150</v>
      </c>
      <c r="AI24" s="92">
        <v>150</v>
      </c>
      <c r="AJ24" s="92">
        <v>150</v>
      </c>
      <c r="AK24" s="92">
        <v>150</v>
      </c>
      <c r="AL24" s="92">
        <v>150</v>
      </c>
      <c r="AM24" s="92">
        <v>150</v>
      </c>
      <c r="AN24" s="92">
        <v>150</v>
      </c>
      <c r="AO24" s="89">
        <f t="shared" si="24"/>
        <v>1800</v>
      </c>
      <c r="AP24" s="83"/>
    </row>
    <row r="25" spans="1:42" ht="14" customHeight="1" x14ac:dyDescent="0.2">
      <c r="A25" s="40" t="s">
        <v>57</v>
      </c>
      <c r="B25" s="85"/>
      <c r="C25" s="91">
        <v>500</v>
      </c>
      <c r="D25" s="91">
        <v>500</v>
      </c>
      <c r="E25" s="91">
        <v>500</v>
      </c>
      <c r="F25" s="91">
        <v>500</v>
      </c>
      <c r="G25" s="91">
        <v>500</v>
      </c>
      <c r="H25" s="91">
        <v>500</v>
      </c>
      <c r="I25" s="91">
        <v>500</v>
      </c>
      <c r="J25" s="91">
        <v>500</v>
      </c>
      <c r="K25" s="91">
        <v>500</v>
      </c>
      <c r="L25" s="91">
        <v>500</v>
      </c>
      <c r="M25" s="91">
        <v>500</v>
      </c>
      <c r="N25" s="91">
        <v>500</v>
      </c>
      <c r="O25" s="33">
        <f t="shared" si="25"/>
        <v>6000</v>
      </c>
      <c r="P25" s="91">
        <v>600</v>
      </c>
      <c r="Q25" s="91">
        <v>600</v>
      </c>
      <c r="R25" s="91">
        <v>600</v>
      </c>
      <c r="S25" s="91">
        <v>600</v>
      </c>
      <c r="T25" s="91">
        <v>600</v>
      </c>
      <c r="U25" s="91">
        <v>600</v>
      </c>
      <c r="V25" s="91">
        <v>600</v>
      </c>
      <c r="W25" s="91">
        <v>600</v>
      </c>
      <c r="X25" s="91">
        <v>600</v>
      </c>
      <c r="Y25" s="91">
        <v>600</v>
      </c>
      <c r="Z25" s="91">
        <v>600</v>
      </c>
      <c r="AA25" s="91">
        <v>600</v>
      </c>
      <c r="AB25" s="47">
        <f t="shared" si="23"/>
        <v>7200</v>
      </c>
      <c r="AC25" s="92">
        <v>750</v>
      </c>
      <c r="AD25" s="92">
        <v>750</v>
      </c>
      <c r="AE25" s="92">
        <v>750</v>
      </c>
      <c r="AF25" s="92">
        <v>750</v>
      </c>
      <c r="AG25" s="92">
        <v>750</v>
      </c>
      <c r="AH25" s="92">
        <v>750</v>
      </c>
      <c r="AI25" s="92">
        <v>750</v>
      </c>
      <c r="AJ25" s="92">
        <v>750</v>
      </c>
      <c r="AK25" s="92">
        <v>750</v>
      </c>
      <c r="AL25" s="92">
        <v>750</v>
      </c>
      <c r="AM25" s="92">
        <v>750</v>
      </c>
      <c r="AN25" s="92">
        <v>750</v>
      </c>
      <c r="AO25" s="89">
        <f t="shared" si="24"/>
        <v>9000</v>
      </c>
      <c r="AP25" s="83"/>
    </row>
    <row r="26" spans="1:42" ht="14" customHeight="1" x14ac:dyDescent="0.2">
      <c r="A26" s="40" t="s">
        <v>58</v>
      </c>
      <c r="B26" s="85"/>
      <c r="C26" s="91">
        <v>0</v>
      </c>
      <c r="D26" s="91">
        <v>0</v>
      </c>
      <c r="E26" s="91">
        <v>300</v>
      </c>
      <c r="F26" s="91">
        <v>0</v>
      </c>
      <c r="G26" s="91">
        <v>0</v>
      </c>
      <c r="H26" s="91">
        <v>300</v>
      </c>
      <c r="I26" s="91">
        <v>0</v>
      </c>
      <c r="J26" s="91">
        <v>0</v>
      </c>
      <c r="K26" s="91">
        <v>300</v>
      </c>
      <c r="L26" s="91">
        <v>0</v>
      </c>
      <c r="M26" s="91">
        <v>0</v>
      </c>
      <c r="N26" s="91">
        <v>300</v>
      </c>
      <c r="O26" s="33">
        <f t="shared" si="25"/>
        <v>1200</v>
      </c>
      <c r="P26" s="91">
        <v>0</v>
      </c>
      <c r="Q26" s="91">
        <v>0</v>
      </c>
      <c r="R26" s="91">
        <v>450</v>
      </c>
      <c r="S26" s="91">
        <v>0</v>
      </c>
      <c r="T26" s="91">
        <v>0</v>
      </c>
      <c r="U26" s="91">
        <v>450</v>
      </c>
      <c r="V26" s="91">
        <v>0</v>
      </c>
      <c r="W26" s="91">
        <v>0</v>
      </c>
      <c r="X26" s="91">
        <v>450</v>
      </c>
      <c r="Y26" s="91">
        <v>0</v>
      </c>
      <c r="Z26" s="91">
        <v>0</v>
      </c>
      <c r="AA26" s="91">
        <v>450</v>
      </c>
      <c r="AB26" s="47">
        <f t="shared" si="23"/>
        <v>1800</v>
      </c>
      <c r="AC26" s="92">
        <v>0</v>
      </c>
      <c r="AD26" s="92">
        <v>0</v>
      </c>
      <c r="AE26" s="92">
        <v>650</v>
      </c>
      <c r="AF26" s="92">
        <v>0</v>
      </c>
      <c r="AG26" s="92">
        <v>0</v>
      </c>
      <c r="AH26" s="92">
        <v>650</v>
      </c>
      <c r="AI26" s="92">
        <v>0</v>
      </c>
      <c r="AJ26" s="92">
        <v>0</v>
      </c>
      <c r="AK26" s="92">
        <v>650</v>
      </c>
      <c r="AL26" s="92">
        <v>0</v>
      </c>
      <c r="AM26" s="92">
        <v>0</v>
      </c>
      <c r="AN26" s="92">
        <v>650</v>
      </c>
      <c r="AO26" s="89">
        <f t="shared" si="24"/>
        <v>2600</v>
      </c>
      <c r="AP26" s="83"/>
    </row>
    <row r="27" spans="1:42" ht="14" customHeight="1" x14ac:dyDescent="0.2">
      <c r="A27" s="40" t="s">
        <v>59</v>
      </c>
      <c r="B27" s="85"/>
      <c r="C27" s="91">
        <v>50</v>
      </c>
      <c r="D27" s="91">
        <v>50</v>
      </c>
      <c r="E27" s="91">
        <v>50</v>
      </c>
      <c r="F27" s="91">
        <v>50</v>
      </c>
      <c r="G27" s="91">
        <v>50</v>
      </c>
      <c r="H27" s="91">
        <v>50</v>
      </c>
      <c r="I27" s="91">
        <v>50</v>
      </c>
      <c r="J27" s="91">
        <v>50</v>
      </c>
      <c r="K27" s="91">
        <v>50</v>
      </c>
      <c r="L27" s="91">
        <v>50</v>
      </c>
      <c r="M27" s="91">
        <v>50</v>
      </c>
      <c r="N27" s="91">
        <v>50</v>
      </c>
      <c r="O27" s="33">
        <f t="shared" si="25"/>
        <v>600</v>
      </c>
      <c r="P27" s="91">
        <v>60</v>
      </c>
      <c r="Q27" s="91">
        <v>60</v>
      </c>
      <c r="R27" s="91">
        <v>60</v>
      </c>
      <c r="S27" s="91">
        <v>60</v>
      </c>
      <c r="T27" s="91">
        <v>60</v>
      </c>
      <c r="U27" s="91">
        <v>60</v>
      </c>
      <c r="V27" s="91">
        <v>60</v>
      </c>
      <c r="W27" s="91">
        <v>60</v>
      </c>
      <c r="X27" s="91">
        <v>60</v>
      </c>
      <c r="Y27" s="91">
        <v>60</v>
      </c>
      <c r="Z27" s="91">
        <v>60</v>
      </c>
      <c r="AA27" s="91">
        <v>60</v>
      </c>
      <c r="AB27" s="47">
        <f t="shared" si="23"/>
        <v>720</v>
      </c>
      <c r="AC27" s="92">
        <v>75</v>
      </c>
      <c r="AD27" s="92">
        <v>75</v>
      </c>
      <c r="AE27" s="92">
        <v>75</v>
      </c>
      <c r="AF27" s="92">
        <v>75</v>
      </c>
      <c r="AG27" s="92">
        <v>75</v>
      </c>
      <c r="AH27" s="92">
        <v>75</v>
      </c>
      <c r="AI27" s="92">
        <v>75</v>
      </c>
      <c r="AJ27" s="92">
        <v>75</v>
      </c>
      <c r="AK27" s="92">
        <v>75</v>
      </c>
      <c r="AL27" s="92">
        <v>75</v>
      </c>
      <c r="AM27" s="92">
        <v>75</v>
      </c>
      <c r="AN27" s="92">
        <v>75</v>
      </c>
      <c r="AO27" s="89">
        <f t="shared" si="24"/>
        <v>900</v>
      </c>
      <c r="AP27" s="83"/>
    </row>
    <row r="28" spans="1:42" ht="14" customHeight="1" x14ac:dyDescent="0.2">
      <c r="A28" s="40" t="s">
        <v>60</v>
      </c>
      <c r="B28" s="85"/>
      <c r="C28" s="91">
        <v>250</v>
      </c>
      <c r="D28" s="91">
        <v>250</v>
      </c>
      <c r="E28" s="91">
        <v>250</v>
      </c>
      <c r="F28" s="91">
        <v>250</v>
      </c>
      <c r="G28" s="91">
        <v>250</v>
      </c>
      <c r="H28" s="91">
        <v>250</v>
      </c>
      <c r="I28" s="91">
        <v>250</v>
      </c>
      <c r="J28" s="91">
        <v>250</v>
      </c>
      <c r="K28" s="91">
        <v>250</v>
      </c>
      <c r="L28" s="91">
        <v>250</v>
      </c>
      <c r="M28" s="91">
        <v>250</v>
      </c>
      <c r="N28" s="91">
        <v>250</v>
      </c>
      <c r="O28" s="33">
        <f t="shared" si="25"/>
        <v>3000</v>
      </c>
      <c r="P28" s="91">
        <v>350</v>
      </c>
      <c r="Q28" s="91">
        <v>350</v>
      </c>
      <c r="R28" s="91">
        <v>350</v>
      </c>
      <c r="S28" s="91">
        <v>350</v>
      </c>
      <c r="T28" s="91">
        <v>350</v>
      </c>
      <c r="U28" s="91">
        <v>350</v>
      </c>
      <c r="V28" s="91">
        <v>350</v>
      </c>
      <c r="W28" s="91">
        <v>350</v>
      </c>
      <c r="X28" s="91">
        <v>350</v>
      </c>
      <c r="Y28" s="91">
        <v>350</v>
      </c>
      <c r="Z28" s="91">
        <v>350</v>
      </c>
      <c r="AA28" s="91">
        <v>350</v>
      </c>
      <c r="AB28" s="47">
        <f t="shared" si="23"/>
        <v>4200</v>
      </c>
      <c r="AC28" s="92">
        <v>450</v>
      </c>
      <c r="AD28" s="92">
        <v>450</v>
      </c>
      <c r="AE28" s="92">
        <v>450</v>
      </c>
      <c r="AF28" s="92">
        <v>450</v>
      </c>
      <c r="AG28" s="92">
        <v>450</v>
      </c>
      <c r="AH28" s="92">
        <v>450</v>
      </c>
      <c r="AI28" s="92">
        <v>450</v>
      </c>
      <c r="AJ28" s="92">
        <v>450</v>
      </c>
      <c r="AK28" s="92">
        <v>450</v>
      </c>
      <c r="AL28" s="92">
        <v>450</v>
      </c>
      <c r="AM28" s="92">
        <v>450</v>
      </c>
      <c r="AN28" s="92">
        <v>450</v>
      </c>
      <c r="AO28" s="89">
        <f t="shared" si="24"/>
        <v>5400</v>
      </c>
      <c r="AP28" s="83"/>
    </row>
    <row r="29" spans="1:42" ht="14" customHeight="1" x14ac:dyDescent="0.2">
      <c r="A29" s="40" t="s">
        <v>61</v>
      </c>
      <c r="B29" s="85"/>
      <c r="C29" s="91"/>
      <c r="D29" s="91"/>
      <c r="E29" s="91"/>
      <c r="F29" s="91"/>
      <c r="G29" s="91"/>
      <c r="H29" s="91"/>
      <c r="I29" s="91"/>
      <c r="J29" s="91"/>
      <c r="K29" s="91"/>
      <c r="L29" s="91"/>
      <c r="M29" s="91"/>
      <c r="N29" s="91"/>
      <c r="O29" s="33">
        <f t="shared" si="25"/>
        <v>0</v>
      </c>
      <c r="P29" s="91"/>
      <c r="Q29" s="91"/>
      <c r="R29" s="91"/>
      <c r="S29" s="91"/>
      <c r="T29" s="91"/>
      <c r="U29" s="91"/>
      <c r="V29" s="91"/>
      <c r="W29" s="91"/>
      <c r="X29" s="91"/>
      <c r="Y29" s="91"/>
      <c r="Z29" s="91"/>
      <c r="AA29" s="91"/>
      <c r="AB29" s="47">
        <f t="shared" si="23"/>
        <v>0</v>
      </c>
      <c r="AC29" s="92"/>
      <c r="AD29" s="92"/>
      <c r="AE29" s="92"/>
      <c r="AF29" s="92"/>
      <c r="AG29" s="92"/>
      <c r="AH29" s="92"/>
      <c r="AI29" s="92"/>
      <c r="AJ29" s="92"/>
      <c r="AK29" s="92"/>
      <c r="AL29" s="92"/>
      <c r="AM29" s="92"/>
      <c r="AN29" s="92"/>
      <c r="AO29" s="89">
        <f t="shared" si="24"/>
        <v>0</v>
      </c>
      <c r="AP29" s="83"/>
    </row>
    <row r="30" spans="1:42" ht="14" customHeight="1" x14ac:dyDescent="0.2">
      <c r="A30" s="40"/>
      <c r="B30" s="85"/>
      <c r="C30" s="91"/>
      <c r="D30" s="91"/>
      <c r="E30" s="91"/>
      <c r="F30" s="91"/>
      <c r="G30" s="91"/>
      <c r="H30" s="91"/>
      <c r="I30" s="91"/>
      <c r="J30" s="91"/>
      <c r="K30" s="91"/>
      <c r="L30" s="91"/>
      <c r="M30" s="91"/>
      <c r="N30" s="91"/>
      <c r="O30" s="33">
        <f t="shared" si="25"/>
        <v>0</v>
      </c>
      <c r="P30" s="91"/>
      <c r="Q30" s="91"/>
      <c r="R30" s="91"/>
      <c r="S30" s="91"/>
      <c r="T30" s="91"/>
      <c r="U30" s="91"/>
      <c r="V30" s="91"/>
      <c r="W30" s="91"/>
      <c r="X30" s="91"/>
      <c r="Y30" s="91"/>
      <c r="Z30" s="91"/>
      <c r="AA30" s="91"/>
      <c r="AB30" s="47">
        <f t="shared" si="23"/>
        <v>0</v>
      </c>
      <c r="AC30" s="92"/>
      <c r="AD30" s="92"/>
      <c r="AE30" s="92"/>
      <c r="AF30" s="92"/>
      <c r="AG30" s="92"/>
      <c r="AH30" s="92"/>
      <c r="AI30" s="92"/>
      <c r="AJ30" s="92"/>
      <c r="AK30" s="92"/>
      <c r="AL30" s="92"/>
      <c r="AM30" s="92"/>
      <c r="AN30" s="92"/>
      <c r="AO30" s="89">
        <f t="shared" si="24"/>
        <v>0</v>
      </c>
      <c r="AP30" s="83"/>
    </row>
    <row r="31" spans="1:42" ht="14" customHeight="1" x14ac:dyDescent="0.2">
      <c r="A31" s="40" t="s">
        <v>62</v>
      </c>
      <c r="B31" s="85"/>
      <c r="C31" s="91"/>
      <c r="D31" s="91"/>
      <c r="E31" s="91"/>
      <c r="F31" s="91"/>
      <c r="G31" s="91"/>
      <c r="H31" s="91"/>
      <c r="I31" s="91"/>
      <c r="J31" s="91"/>
      <c r="K31" s="91"/>
      <c r="L31" s="91"/>
      <c r="M31" s="91"/>
      <c r="N31" s="91"/>
      <c r="O31" s="33">
        <f t="shared" si="25"/>
        <v>0</v>
      </c>
      <c r="P31" s="85"/>
      <c r="Q31" s="85"/>
      <c r="R31" s="85"/>
      <c r="S31" s="85"/>
      <c r="T31" s="85"/>
      <c r="U31" s="85"/>
      <c r="V31" s="85"/>
      <c r="W31" s="85"/>
      <c r="X31" s="85"/>
      <c r="Y31" s="85"/>
      <c r="Z31" s="85"/>
      <c r="AA31" s="85"/>
      <c r="AB31" s="47">
        <f t="shared" si="23"/>
        <v>0</v>
      </c>
      <c r="AC31" s="93"/>
      <c r="AD31" s="93"/>
      <c r="AE31" s="93"/>
      <c r="AF31" s="93"/>
      <c r="AG31" s="93"/>
      <c r="AH31" s="93"/>
      <c r="AI31" s="93"/>
      <c r="AJ31" s="93"/>
      <c r="AK31" s="93"/>
      <c r="AL31" s="93"/>
      <c r="AM31" s="93"/>
      <c r="AN31" s="93"/>
      <c r="AO31" s="89">
        <f t="shared" si="24"/>
        <v>0</v>
      </c>
      <c r="AP31" s="83"/>
    </row>
    <row r="32" spans="1:42" ht="14" customHeight="1" x14ac:dyDescent="0.2">
      <c r="A32" s="40" t="s">
        <v>62</v>
      </c>
      <c r="B32" s="85"/>
      <c r="C32" s="91"/>
      <c r="D32" s="91"/>
      <c r="E32" s="91"/>
      <c r="F32" s="91"/>
      <c r="G32" s="91"/>
      <c r="H32" s="91"/>
      <c r="I32" s="91"/>
      <c r="J32" s="91"/>
      <c r="K32" s="91"/>
      <c r="L32" s="91"/>
      <c r="M32" s="91"/>
      <c r="N32" s="91"/>
      <c r="O32" s="33">
        <f t="shared" si="25"/>
        <v>0</v>
      </c>
      <c r="P32" s="85"/>
      <c r="Q32" s="85"/>
      <c r="R32" s="85"/>
      <c r="S32" s="85"/>
      <c r="T32" s="85"/>
      <c r="U32" s="85"/>
      <c r="V32" s="85"/>
      <c r="W32" s="85"/>
      <c r="X32" s="85"/>
      <c r="Y32" s="85"/>
      <c r="Z32" s="85"/>
      <c r="AA32" s="85"/>
      <c r="AB32" s="47">
        <f t="shared" si="23"/>
        <v>0</v>
      </c>
      <c r="AC32" s="93"/>
      <c r="AD32" s="93"/>
      <c r="AE32" s="93"/>
      <c r="AF32" s="93"/>
      <c r="AG32" s="93"/>
      <c r="AH32" s="93"/>
      <c r="AI32" s="93"/>
      <c r="AJ32" s="93"/>
      <c r="AK32" s="93"/>
      <c r="AL32" s="93"/>
      <c r="AM32" s="93"/>
      <c r="AN32" s="93"/>
      <c r="AO32" s="89">
        <f t="shared" si="24"/>
        <v>0</v>
      </c>
      <c r="AP32" s="83"/>
    </row>
    <row r="33" spans="1:42" ht="14" customHeight="1" x14ac:dyDescent="0.2">
      <c r="A33" s="40" t="s">
        <v>62</v>
      </c>
      <c r="B33" s="85"/>
      <c r="C33" s="91"/>
      <c r="D33" s="91"/>
      <c r="E33" s="91"/>
      <c r="F33" s="91"/>
      <c r="G33" s="91"/>
      <c r="H33" s="91"/>
      <c r="I33" s="91"/>
      <c r="J33" s="91"/>
      <c r="K33" s="91"/>
      <c r="L33" s="91"/>
      <c r="M33" s="91"/>
      <c r="N33" s="91"/>
      <c r="O33" s="33">
        <f t="shared" si="25"/>
        <v>0</v>
      </c>
      <c r="P33" s="85"/>
      <c r="Q33" s="85"/>
      <c r="R33" s="85"/>
      <c r="S33" s="85"/>
      <c r="T33" s="85"/>
      <c r="U33" s="85"/>
      <c r="V33" s="85"/>
      <c r="W33" s="85"/>
      <c r="X33" s="85"/>
      <c r="Y33" s="85"/>
      <c r="Z33" s="85"/>
      <c r="AA33" s="85"/>
      <c r="AB33" s="47">
        <f t="shared" si="23"/>
        <v>0</v>
      </c>
      <c r="AC33" s="93"/>
      <c r="AD33" s="93"/>
      <c r="AE33" s="93"/>
      <c r="AF33" s="93"/>
      <c r="AG33" s="93"/>
      <c r="AH33" s="93"/>
      <c r="AI33" s="93"/>
      <c r="AJ33" s="93"/>
      <c r="AK33" s="93"/>
      <c r="AL33" s="93"/>
      <c r="AM33" s="93"/>
      <c r="AN33" s="93"/>
      <c r="AO33" s="89">
        <f t="shared" si="24"/>
        <v>0</v>
      </c>
      <c r="AP33" s="83"/>
    </row>
    <row r="34" spans="1:42" ht="14" customHeight="1" x14ac:dyDescent="0.2">
      <c r="A34" s="40"/>
      <c r="B34" s="85"/>
      <c r="C34" s="85"/>
      <c r="D34" s="85"/>
      <c r="E34" s="85"/>
      <c r="F34" s="85"/>
      <c r="G34" s="85"/>
      <c r="H34" s="85"/>
      <c r="I34" s="85"/>
      <c r="J34" s="85"/>
      <c r="K34" s="85"/>
      <c r="L34" s="85"/>
      <c r="M34" s="85"/>
      <c r="N34" s="85"/>
      <c r="O34" s="33">
        <f t="shared" si="25"/>
        <v>0</v>
      </c>
      <c r="P34" s="85"/>
      <c r="Q34" s="85"/>
      <c r="R34" s="85"/>
      <c r="S34" s="85"/>
      <c r="T34" s="85"/>
      <c r="U34" s="85"/>
      <c r="V34" s="85"/>
      <c r="W34" s="85"/>
      <c r="X34" s="85"/>
      <c r="Y34" s="85"/>
      <c r="Z34" s="85"/>
      <c r="AA34" s="85"/>
      <c r="AB34" s="47">
        <f t="shared" si="23"/>
        <v>0</v>
      </c>
      <c r="AC34" s="93"/>
      <c r="AD34" s="93"/>
      <c r="AE34" s="93"/>
      <c r="AF34" s="93"/>
      <c r="AG34" s="93"/>
      <c r="AH34" s="93"/>
      <c r="AI34" s="93"/>
      <c r="AJ34" s="93"/>
      <c r="AK34" s="93"/>
      <c r="AL34" s="93"/>
      <c r="AM34" s="93"/>
      <c r="AN34" s="93"/>
      <c r="AO34" s="89">
        <f t="shared" si="24"/>
        <v>0</v>
      </c>
      <c r="AP34" s="83"/>
    </row>
    <row r="35" spans="1:42" ht="14" customHeight="1" x14ac:dyDescent="0.2">
      <c r="A35" s="10" t="s">
        <v>85</v>
      </c>
      <c r="B35" s="35">
        <f>SUM(B16:B34)</f>
        <v>0</v>
      </c>
      <c r="C35" s="33">
        <f t="shared" ref="C35:N35" si="26">SUM(C16:C34)</f>
        <v>5325</v>
      </c>
      <c r="D35" s="33">
        <f t="shared" si="26"/>
        <v>4475</v>
      </c>
      <c r="E35" s="33">
        <f t="shared" si="26"/>
        <v>5625</v>
      </c>
      <c r="F35" s="33">
        <f t="shared" si="26"/>
        <v>4475</v>
      </c>
      <c r="G35" s="33">
        <f t="shared" si="26"/>
        <v>5325</v>
      </c>
      <c r="H35" s="33">
        <f t="shared" si="26"/>
        <v>4775</v>
      </c>
      <c r="I35" s="33">
        <f t="shared" si="26"/>
        <v>10877.5</v>
      </c>
      <c r="J35" s="33">
        <f t="shared" si="26"/>
        <v>10027.5</v>
      </c>
      <c r="K35" s="33">
        <f t="shared" si="26"/>
        <v>11177.5</v>
      </c>
      <c r="L35" s="33">
        <f t="shared" si="26"/>
        <v>10027.5</v>
      </c>
      <c r="M35" s="33">
        <f t="shared" si="26"/>
        <v>10877.5</v>
      </c>
      <c r="N35" s="33">
        <f t="shared" si="26"/>
        <v>10327.5</v>
      </c>
      <c r="O35" s="33">
        <f>SUM(O16:O34)</f>
        <v>93315</v>
      </c>
      <c r="P35" s="89">
        <f t="shared" ref="P35:AA35" si="27">SUM(P16:P34)</f>
        <v>12162.5</v>
      </c>
      <c r="Q35" s="89">
        <f t="shared" si="27"/>
        <v>12362.5</v>
      </c>
      <c r="R35" s="89">
        <f t="shared" si="27"/>
        <v>12612.5</v>
      </c>
      <c r="S35" s="89">
        <f t="shared" si="27"/>
        <v>12362.5</v>
      </c>
      <c r="T35" s="89">
        <f t="shared" si="27"/>
        <v>12162.5</v>
      </c>
      <c r="U35" s="89">
        <f t="shared" si="27"/>
        <v>12812.5</v>
      </c>
      <c r="V35" s="89">
        <f t="shared" si="27"/>
        <v>14383.5</v>
      </c>
      <c r="W35" s="89">
        <f t="shared" si="27"/>
        <v>14583.5</v>
      </c>
      <c r="X35" s="89">
        <f t="shared" si="27"/>
        <v>14833.5</v>
      </c>
      <c r="Y35" s="89">
        <f t="shared" si="27"/>
        <v>14583.5</v>
      </c>
      <c r="Z35" s="89">
        <f t="shared" si="27"/>
        <v>14383.5</v>
      </c>
      <c r="AA35" s="89">
        <f t="shared" si="27"/>
        <v>15033.5</v>
      </c>
      <c r="AB35" s="33">
        <f>SUM(AB16:AB34)</f>
        <v>162276</v>
      </c>
      <c r="AC35" s="89">
        <f t="shared" ref="AC35" si="28">SUM(AC16:AC34)</f>
        <v>17303.75</v>
      </c>
      <c r="AD35" s="89">
        <f t="shared" ref="AD35" si="29">SUM(AD16:AD34)</f>
        <v>17603.75</v>
      </c>
      <c r="AE35" s="89">
        <f t="shared" ref="AE35" si="30">SUM(AE16:AE34)</f>
        <v>17953.75</v>
      </c>
      <c r="AF35" s="89">
        <f t="shared" ref="AF35" si="31">SUM(AF16:AF34)</f>
        <v>17603.75</v>
      </c>
      <c r="AG35" s="89">
        <f t="shared" ref="AG35" si="32">SUM(AG16:AG34)</f>
        <v>17303.75</v>
      </c>
      <c r="AH35" s="89">
        <f t="shared" ref="AH35" si="33">SUM(AH16:AH34)</f>
        <v>18253.75</v>
      </c>
      <c r="AI35" s="89">
        <f t="shared" ref="AI35" si="34">SUM(AI16:AI34)</f>
        <v>17303.75</v>
      </c>
      <c r="AJ35" s="89">
        <f t="shared" ref="AJ35" si="35">SUM(AJ16:AJ34)</f>
        <v>17603.75</v>
      </c>
      <c r="AK35" s="89">
        <f t="shared" ref="AK35" si="36">SUM(AK16:AK34)</f>
        <v>17953.75</v>
      </c>
      <c r="AL35" s="89">
        <f t="shared" ref="AL35" si="37">SUM(AL16:AL34)</f>
        <v>17603.75</v>
      </c>
      <c r="AM35" s="89">
        <f t="shared" ref="AM35" si="38">SUM(AM16:AM34)</f>
        <v>17303.75</v>
      </c>
      <c r="AN35" s="89">
        <f t="shared" ref="AN35" si="39">SUM(AN16:AN34)</f>
        <v>18253.75</v>
      </c>
      <c r="AO35" s="89">
        <f>SUM(AO16:AO34)</f>
        <v>212045</v>
      </c>
      <c r="AP35" s="83"/>
    </row>
    <row r="36" spans="1:42" ht="14" customHeight="1" x14ac:dyDescent="0.2">
      <c r="A36" s="10" t="s">
        <v>97</v>
      </c>
      <c r="B36" s="36">
        <f>B14-B35</f>
        <v>0</v>
      </c>
      <c r="C36" s="37">
        <f t="shared" ref="C36:N36" si="40">C14-C35</f>
        <v>-1825</v>
      </c>
      <c r="D36" s="37">
        <f t="shared" si="40"/>
        <v>-975</v>
      </c>
      <c r="E36" s="37">
        <f t="shared" si="40"/>
        <v>-725</v>
      </c>
      <c r="F36" s="37">
        <f t="shared" si="40"/>
        <v>425</v>
      </c>
      <c r="G36" s="37">
        <f t="shared" si="40"/>
        <v>975</v>
      </c>
      <c r="H36" s="37">
        <f t="shared" si="40"/>
        <v>1525</v>
      </c>
      <c r="I36" s="37">
        <f t="shared" si="40"/>
        <v>-2177.5</v>
      </c>
      <c r="J36" s="37">
        <f t="shared" si="40"/>
        <v>72.5</v>
      </c>
      <c r="K36" s="37">
        <f t="shared" si="40"/>
        <v>-1077.5</v>
      </c>
      <c r="L36" s="37">
        <f t="shared" si="40"/>
        <v>1472.5</v>
      </c>
      <c r="M36" s="37">
        <f t="shared" si="40"/>
        <v>2022.5</v>
      </c>
      <c r="N36" s="37">
        <f t="shared" si="40"/>
        <v>2572.5</v>
      </c>
      <c r="O36" s="34">
        <f>O14-O35</f>
        <v>2285</v>
      </c>
      <c r="P36" s="89">
        <f t="shared" ref="P36:AA36" si="41">P14-P35</f>
        <v>2137.5</v>
      </c>
      <c r="Q36" s="89">
        <f t="shared" si="41"/>
        <v>1937.5</v>
      </c>
      <c r="R36" s="89">
        <f t="shared" si="41"/>
        <v>1687.5</v>
      </c>
      <c r="S36" s="89">
        <f t="shared" si="41"/>
        <v>3337.5</v>
      </c>
      <c r="T36" s="89">
        <f t="shared" si="41"/>
        <v>3537.5</v>
      </c>
      <c r="U36" s="89">
        <f t="shared" si="41"/>
        <v>2887.5</v>
      </c>
      <c r="V36" s="89">
        <f t="shared" si="41"/>
        <v>3216.5</v>
      </c>
      <c r="W36" s="89">
        <f t="shared" si="41"/>
        <v>3016.5</v>
      </c>
      <c r="X36" s="89">
        <f t="shared" si="41"/>
        <v>2766.5</v>
      </c>
      <c r="Y36" s="89">
        <f t="shared" si="41"/>
        <v>4416.5</v>
      </c>
      <c r="Z36" s="89">
        <f t="shared" si="41"/>
        <v>4616.5</v>
      </c>
      <c r="AA36" s="89">
        <f t="shared" si="41"/>
        <v>3966.5</v>
      </c>
      <c r="AB36" s="34">
        <f>AB14-AB35</f>
        <v>37524</v>
      </c>
      <c r="AC36" s="89">
        <f t="shared" ref="AC36" si="42">AC14-AC35</f>
        <v>2896.25</v>
      </c>
      <c r="AD36" s="89">
        <f t="shared" ref="AD36" si="43">AD14-AD35</f>
        <v>2596.25</v>
      </c>
      <c r="AE36" s="89">
        <f t="shared" ref="AE36" si="44">AE14-AE35</f>
        <v>2246.25</v>
      </c>
      <c r="AF36" s="89">
        <f t="shared" ref="AF36" si="45">AF14-AF35</f>
        <v>3996.25</v>
      </c>
      <c r="AG36" s="89">
        <f t="shared" ref="AG36" si="46">AG14-AG35</f>
        <v>4296.25</v>
      </c>
      <c r="AH36" s="89">
        <f t="shared" ref="AH36" si="47">AH14-AH35</f>
        <v>3346.25</v>
      </c>
      <c r="AI36" s="89">
        <f t="shared" ref="AI36" si="48">AI14-AI35</f>
        <v>7396.25</v>
      </c>
      <c r="AJ36" s="89">
        <f t="shared" ref="AJ36" si="49">AJ14-AJ35</f>
        <v>7096.25</v>
      </c>
      <c r="AK36" s="89">
        <f t="shared" ref="AK36" si="50">AK14-AK35</f>
        <v>6746.25</v>
      </c>
      <c r="AL36" s="89">
        <f t="shared" ref="AL36" si="51">AL14-AL35</f>
        <v>8496.25</v>
      </c>
      <c r="AM36" s="89">
        <f t="shared" ref="AM36" si="52">AM14-AM35</f>
        <v>8796.25</v>
      </c>
      <c r="AN36" s="89">
        <f t="shared" ref="AN36" si="53">AN14-AN35</f>
        <v>7846.25</v>
      </c>
      <c r="AO36" s="89">
        <f>AO14-AO35</f>
        <v>65755</v>
      </c>
      <c r="AP36" s="83"/>
    </row>
    <row r="37" spans="1:42" ht="14" customHeight="1" x14ac:dyDescent="0.2">
      <c r="A37" s="43" t="s">
        <v>96</v>
      </c>
      <c r="B37" s="12"/>
      <c r="C37" s="94">
        <v>65</v>
      </c>
      <c r="D37" s="94">
        <v>63.39</v>
      </c>
      <c r="E37" s="94">
        <v>61.77</v>
      </c>
      <c r="F37" s="94">
        <v>60.14</v>
      </c>
      <c r="G37" s="94">
        <v>58.5</v>
      </c>
      <c r="H37" s="94">
        <v>56.85</v>
      </c>
      <c r="I37" s="94">
        <v>55.19</v>
      </c>
      <c r="J37" s="94">
        <v>53.52</v>
      </c>
      <c r="K37" s="94">
        <v>51.84</v>
      </c>
      <c r="L37" s="94">
        <v>50.14</v>
      </c>
      <c r="M37" s="94">
        <v>48.44</v>
      </c>
      <c r="N37" s="94">
        <v>46.72</v>
      </c>
      <c r="O37" s="33">
        <f>SUM(C37:N37)</f>
        <v>671.5</v>
      </c>
      <c r="P37" s="94">
        <v>44.99</v>
      </c>
      <c r="Q37" s="94">
        <v>43.26</v>
      </c>
      <c r="R37" s="94">
        <v>41.51</v>
      </c>
      <c r="S37" s="94">
        <v>39.75</v>
      </c>
      <c r="T37" s="94">
        <v>37.97</v>
      </c>
      <c r="U37" s="94">
        <v>36.19</v>
      </c>
      <c r="V37" s="94">
        <v>34.39</v>
      </c>
      <c r="W37" s="94">
        <v>32.590000000000003</v>
      </c>
      <c r="X37" s="94">
        <v>30.77</v>
      </c>
      <c r="Y37" s="94">
        <v>28.94</v>
      </c>
      <c r="Z37" s="94">
        <v>27.09</v>
      </c>
      <c r="AA37" s="94">
        <v>25.24</v>
      </c>
      <c r="AB37" s="47">
        <f t="shared" ref="AB37:AB38" si="54">SUM(P37:AA37)</f>
        <v>422.68999999999994</v>
      </c>
      <c r="AC37" s="94">
        <v>23.37</v>
      </c>
      <c r="AD37" s="94">
        <v>21.49</v>
      </c>
      <c r="AE37" s="94">
        <v>19.600000000000001</v>
      </c>
      <c r="AF37" s="94">
        <v>17.7</v>
      </c>
      <c r="AG37" s="94">
        <v>15.78</v>
      </c>
      <c r="AH37" s="94">
        <v>13.85</v>
      </c>
      <c r="AI37" s="94">
        <v>11.91</v>
      </c>
      <c r="AJ37" s="94">
        <v>9.9600000000000009</v>
      </c>
      <c r="AK37" s="94">
        <v>7.99</v>
      </c>
      <c r="AL37" s="94">
        <v>6.01</v>
      </c>
      <c r="AM37" s="94">
        <v>4.0199999999999996</v>
      </c>
      <c r="AN37" s="94">
        <v>2.02</v>
      </c>
      <c r="AO37" s="89">
        <f>SUM(AC37:AN37)</f>
        <v>153.70000000000002</v>
      </c>
      <c r="AP37" s="83"/>
    </row>
    <row r="38" spans="1:42" ht="14" customHeight="1" x14ac:dyDescent="0.2">
      <c r="A38" s="43" t="s">
        <v>98</v>
      </c>
      <c r="B38" s="12"/>
      <c r="C38" s="94">
        <f>8000/60</f>
        <v>133.33333333333334</v>
      </c>
      <c r="D38" s="94">
        <f t="shared" ref="D38:AN38" si="55">8000/60</f>
        <v>133.33333333333334</v>
      </c>
      <c r="E38" s="94">
        <f t="shared" si="55"/>
        <v>133.33333333333334</v>
      </c>
      <c r="F38" s="94">
        <f t="shared" si="55"/>
        <v>133.33333333333334</v>
      </c>
      <c r="G38" s="94">
        <f t="shared" si="55"/>
        <v>133.33333333333334</v>
      </c>
      <c r="H38" s="94">
        <f t="shared" si="55"/>
        <v>133.33333333333334</v>
      </c>
      <c r="I38" s="94">
        <f t="shared" si="55"/>
        <v>133.33333333333334</v>
      </c>
      <c r="J38" s="94">
        <f t="shared" si="55"/>
        <v>133.33333333333334</v>
      </c>
      <c r="K38" s="94">
        <f t="shared" si="55"/>
        <v>133.33333333333334</v>
      </c>
      <c r="L38" s="94">
        <f t="shared" si="55"/>
        <v>133.33333333333334</v>
      </c>
      <c r="M38" s="94">
        <f t="shared" si="55"/>
        <v>133.33333333333334</v>
      </c>
      <c r="N38" s="94">
        <f t="shared" si="55"/>
        <v>133.33333333333334</v>
      </c>
      <c r="O38" s="33">
        <f>SUM(C38:N38)</f>
        <v>1599.9999999999998</v>
      </c>
      <c r="P38" s="94">
        <f t="shared" si="55"/>
        <v>133.33333333333334</v>
      </c>
      <c r="Q38" s="94">
        <f t="shared" si="55"/>
        <v>133.33333333333334</v>
      </c>
      <c r="R38" s="94">
        <f t="shared" si="55"/>
        <v>133.33333333333334</v>
      </c>
      <c r="S38" s="94">
        <f t="shared" si="55"/>
        <v>133.33333333333334</v>
      </c>
      <c r="T38" s="94">
        <f t="shared" si="55"/>
        <v>133.33333333333334</v>
      </c>
      <c r="U38" s="94">
        <f t="shared" si="55"/>
        <v>133.33333333333334</v>
      </c>
      <c r="V38" s="94">
        <f t="shared" si="55"/>
        <v>133.33333333333334</v>
      </c>
      <c r="W38" s="94">
        <f t="shared" si="55"/>
        <v>133.33333333333334</v>
      </c>
      <c r="X38" s="94">
        <f t="shared" si="55"/>
        <v>133.33333333333334</v>
      </c>
      <c r="Y38" s="94">
        <f t="shared" si="55"/>
        <v>133.33333333333334</v>
      </c>
      <c r="Z38" s="94">
        <f t="shared" si="55"/>
        <v>133.33333333333334</v>
      </c>
      <c r="AA38" s="94">
        <f t="shared" si="55"/>
        <v>133.33333333333334</v>
      </c>
      <c r="AB38" s="47">
        <f t="shared" si="54"/>
        <v>1599.9999999999998</v>
      </c>
      <c r="AC38" s="94">
        <f t="shared" si="55"/>
        <v>133.33333333333334</v>
      </c>
      <c r="AD38" s="94">
        <f t="shared" si="55"/>
        <v>133.33333333333334</v>
      </c>
      <c r="AE38" s="94">
        <f t="shared" si="55"/>
        <v>133.33333333333334</v>
      </c>
      <c r="AF38" s="94">
        <f t="shared" si="55"/>
        <v>133.33333333333334</v>
      </c>
      <c r="AG38" s="94">
        <f t="shared" si="55"/>
        <v>133.33333333333334</v>
      </c>
      <c r="AH38" s="94">
        <f t="shared" si="55"/>
        <v>133.33333333333334</v>
      </c>
      <c r="AI38" s="94">
        <f t="shared" si="55"/>
        <v>133.33333333333334</v>
      </c>
      <c r="AJ38" s="94">
        <f t="shared" si="55"/>
        <v>133.33333333333334</v>
      </c>
      <c r="AK38" s="94">
        <f t="shared" si="55"/>
        <v>133.33333333333334</v>
      </c>
      <c r="AL38" s="94">
        <f t="shared" si="55"/>
        <v>133.33333333333334</v>
      </c>
      <c r="AM38" s="94">
        <f t="shared" si="55"/>
        <v>133.33333333333334</v>
      </c>
      <c r="AN38" s="94">
        <f t="shared" si="55"/>
        <v>133.33333333333334</v>
      </c>
      <c r="AO38" s="89">
        <f>SUM(AC38:AN38)</f>
        <v>1599.9999999999998</v>
      </c>
      <c r="AP38" s="83"/>
    </row>
    <row r="39" spans="1:42" ht="14" customHeight="1" x14ac:dyDescent="0.2">
      <c r="A39" s="13" t="s">
        <v>105</v>
      </c>
      <c r="B39" s="38">
        <f>B36-B37-B38</f>
        <v>0</v>
      </c>
      <c r="C39" s="39">
        <f t="shared" ref="C39:N39" si="56">C36-C37-C38</f>
        <v>-2023.3333333333333</v>
      </c>
      <c r="D39" s="39">
        <f t="shared" si="56"/>
        <v>-1171.7233333333334</v>
      </c>
      <c r="E39" s="39">
        <f t="shared" si="56"/>
        <v>-920.10333333333335</v>
      </c>
      <c r="F39" s="39">
        <f t="shared" si="56"/>
        <v>231.52666666666667</v>
      </c>
      <c r="G39" s="39">
        <f t="shared" si="56"/>
        <v>783.16666666666663</v>
      </c>
      <c r="H39" s="39">
        <f t="shared" si="56"/>
        <v>1334.8166666666668</v>
      </c>
      <c r="I39" s="39">
        <f t="shared" si="56"/>
        <v>-2366.0233333333335</v>
      </c>
      <c r="J39" s="39">
        <f t="shared" si="56"/>
        <v>-114.35333333333335</v>
      </c>
      <c r="K39" s="39">
        <f t="shared" si="56"/>
        <v>-1262.6733333333332</v>
      </c>
      <c r="L39" s="39">
        <f t="shared" si="56"/>
        <v>1289.0266666666666</v>
      </c>
      <c r="M39" s="39">
        <f t="shared" si="56"/>
        <v>1840.7266666666667</v>
      </c>
      <c r="N39" s="39">
        <f t="shared" si="56"/>
        <v>2392.4466666666667</v>
      </c>
      <c r="O39" s="34">
        <f t="shared" ref="O39:AB39" si="57">O36-O37-O38</f>
        <v>13.500000000000227</v>
      </c>
      <c r="P39" s="89">
        <f t="shared" si="57"/>
        <v>1959.176666666667</v>
      </c>
      <c r="Q39" s="89">
        <f t="shared" si="57"/>
        <v>1760.9066666666668</v>
      </c>
      <c r="R39" s="89">
        <f t="shared" si="57"/>
        <v>1512.6566666666668</v>
      </c>
      <c r="S39" s="89">
        <f t="shared" si="57"/>
        <v>3164.4166666666665</v>
      </c>
      <c r="T39" s="89">
        <f t="shared" si="57"/>
        <v>3366.1966666666667</v>
      </c>
      <c r="U39" s="89">
        <f t="shared" si="57"/>
        <v>2717.9766666666665</v>
      </c>
      <c r="V39" s="89">
        <f t="shared" si="57"/>
        <v>3048.7766666666666</v>
      </c>
      <c r="W39" s="89">
        <f t="shared" si="57"/>
        <v>2850.5766666666664</v>
      </c>
      <c r="X39" s="89">
        <f t="shared" si="57"/>
        <v>2602.3966666666665</v>
      </c>
      <c r="Y39" s="89">
        <f t="shared" si="57"/>
        <v>4254.2266666666674</v>
      </c>
      <c r="Z39" s="89">
        <f t="shared" si="57"/>
        <v>4456.0766666666668</v>
      </c>
      <c r="AA39" s="89">
        <f t="shared" si="57"/>
        <v>3807.9266666666667</v>
      </c>
      <c r="AB39" s="34">
        <f t="shared" si="57"/>
        <v>35501.31</v>
      </c>
      <c r="AC39" s="89">
        <f t="shared" ref="AC39:AN39" si="58">AC36-AC37-AC38</f>
        <v>2739.5466666666666</v>
      </c>
      <c r="AD39" s="89">
        <f t="shared" si="58"/>
        <v>2441.4266666666667</v>
      </c>
      <c r="AE39" s="89">
        <f t="shared" si="58"/>
        <v>2093.3166666666666</v>
      </c>
      <c r="AF39" s="89">
        <f t="shared" si="58"/>
        <v>3845.2166666666667</v>
      </c>
      <c r="AG39" s="89">
        <f t="shared" si="58"/>
        <v>4147.1366666666672</v>
      </c>
      <c r="AH39" s="89">
        <f t="shared" si="58"/>
        <v>3199.0666666666666</v>
      </c>
      <c r="AI39" s="89">
        <f t="shared" si="58"/>
        <v>7251.0066666666671</v>
      </c>
      <c r="AJ39" s="89">
        <f t="shared" si="58"/>
        <v>6952.9566666666669</v>
      </c>
      <c r="AK39" s="89">
        <f t="shared" si="58"/>
        <v>6604.9266666666672</v>
      </c>
      <c r="AL39" s="89">
        <f t="shared" si="58"/>
        <v>8356.9066666666658</v>
      </c>
      <c r="AM39" s="89">
        <f t="shared" si="58"/>
        <v>8658.8966666666656</v>
      </c>
      <c r="AN39" s="89">
        <f t="shared" si="58"/>
        <v>7710.8966666666665</v>
      </c>
      <c r="AO39" s="89">
        <f>AO36-AO37-AO38</f>
        <v>64001.3</v>
      </c>
      <c r="AP39" s="83"/>
    </row>
  </sheetData>
  <mergeCells count="5">
    <mergeCell ref="A1:F1"/>
    <mergeCell ref="A2:F2"/>
    <mergeCell ref="C4:N4"/>
    <mergeCell ref="P4:AA4"/>
    <mergeCell ref="AC4:AN4"/>
  </mergeCells>
  <phoneticPr fontId="7" type="noConversion"/>
  <conditionalFormatting sqref="B7:AO39">
    <cfRule type="cellIs" dxfId="99" priority="30" operator="lessThan">
      <formula>-0.1</formula>
    </cfRule>
  </conditionalFormatting>
  <conditionalFormatting sqref="B7:AO8 B5:AO5 B16:AO34 B37:AO38 AO10:AO12">
    <cfRule type="containsBlanks" dxfId="98" priority="29">
      <formula>LEN(TRIM(B5))=0</formula>
    </cfRule>
  </conditionalFormatting>
  <conditionalFormatting sqref="B10:AB12">
    <cfRule type="containsBlanks" dxfId="97" priority="27">
      <formula>LEN(TRIM(B10))=0</formula>
    </cfRule>
  </conditionalFormatting>
  <conditionalFormatting sqref="P16:AB34">
    <cfRule type="containsBlanks" dxfId="96" priority="26">
      <formula>LEN(TRIM(P16))=0</formula>
    </cfRule>
  </conditionalFormatting>
  <conditionalFormatting sqref="AB10:AB12">
    <cfRule type="containsBlanks" dxfId="95" priority="24">
      <formula>LEN(TRIM(AB10))=0</formula>
    </cfRule>
  </conditionalFormatting>
  <conditionalFormatting sqref="AB16:AB34">
    <cfRule type="containsBlanks" dxfId="94" priority="23">
      <formula>LEN(TRIM(AB16))=0</formula>
    </cfRule>
  </conditionalFormatting>
  <conditionalFormatting sqref="AB37:AB38">
    <cfRule type="containsBlanks" dxfId="93" priority="22">
      <formula>LEN(TRIM(AB37))=0</formula>
    </cfRule>
  </conditionalFormatting>
  <conditionalFormatting sqref="AB37:AB38">
    <cfRule type="containsBlanks" dxfId="92" priority="21">
      <formula>LEN(TRIM(AB37))=0</formula>
    </cfRule>
  </conditionalFormatting>
  <conditionalFormatting sqref="AB38">
    <cfRule type="containsBlanks" dxfId="91" priority="20">
      <formula>LEN(TRIM(AB38))=0</formula>
    </cfRule>
  </conditionalFormatting>
  <conditionalFormatting sqref="AB38">
    <cfRule type="containsBlanks" dxfId="90" priority="19">
      <formula>LEN(TRIM(AB38))=0</formula>
    </cfRule>
  </conditionalFormatting>
  <conditionalFormatting sqref="AC10:AO12">
    <cfRule type="containsBlanks" dxfId="89" priority="18">
      <formula>LEN(TRIM(AC10))=0</formula>
    </cfRule>
  </conditionalFormatting>
  <conditionalFormatting sqref="AC10:AO12">
    <cfRule type="containsBlanks" dxfId="88" priority="13">
      <formula>LEN(TRIM(AC10))=0</formula>
    </cfRule>
  </conditionalFormatting>
  <conditionalFormatting sqref="AB16:AB34">
    <cfRule type="containsBlanks" dxfId="87" priority="12">
      <formula>LEN(TRIM(AB16))=0</formula>
    </cfRule>
  </conditionalFormatting>
  <conditionalFormatting sqref="AB16:AB34">
    <cfRule type="containsBlanks" dxfId="86" priority="11">
      <formula>LEN(TRIM(AB16))=0</formula>
    </cfRule>
  </conditionalFormatting>
  <conditionalFormatting sqref="AB37:AB38">
    <cfRule type="containsBlanks" dxfId="85" priority="10">
      <formula>LEN(TRIM(AB37))=0</formula>
    </cfRule>
  </conditionalFormatting>
  <conditionalFormatting sqref="AB37:AB38">
    <cfRule type="containsBlanks" dxfId="84" priority="9">
      <formula>LEN(TRIM(AB37))=0</formula>
    </cfRule>
  </conditionalFormatting>
  <conditionalFormatting sqref="AB37:AB38">
    <cfRule type="containsBlanks" dxfId="83" priority="8">
      <formula>LEN(TRIM(AB37))=0</formula>
    </cfRule>
  </conditionalFormatting>
  <conditionalFormatting sqref="AB37:AB38">
    <cfRule type="containsBlanks" dxfId="82" priority="7">
      <formula>LEN(TRIM(AB37))=0</formula>
    </cfRule>
  </conditionalFormatting>
  <conditionalFormatting sqref="AP5">
    <cfRule type="containsBlanks" dxfId="81" priority="6">
      <formula>LEN(TRIM(AP5))=0</formula>
    </cfRule>
  </conditionalFormatting>
  <conditionalFormatting sqref="AP7:AP9">
    <cfRule type="containsBlanks" dxfId="80" priority="5">
      <formula>LEN(TRIM(AP7))=0</formula>
    </cfRule>
  </conditionalFormatting>
  <conditionalFormatting sqref="AP12:AP13">
    <cfRule type="containsBlanks" dxfId="79" priority="4">
      <formula>LEN(TRIM(AP12))=0</formula>
    </cfRule>
  </conditionalFormatting>
  <conditionalFormatting sqref="AP16:AP39">
    <cfRule type="containsBlanks" dxfId="78" priority="3">
      <formula>LEN(TRIM(AP16))=0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C478-EED0-445F-8F90-313CB7E1689D}">
  <sheetPr>
    <tabColor rgb="FFFFFF00"/>
  </sheetPr>
  <dimension ref="A1:AU44"/>
  <sheetViews>
    <sheetView workbookViewId="0">
      <selection activeCell="A8" sqref="A8:A9"/>
    </sheetView>
  </sheetViews>
  <sheetFormatPr baseColWidth="10" defaultColWidth="8.83203125" defaultRowHeight="16" x14ac:dyDescent="0.2"/>
  <cols>
    <col min="1" max="1" width="37.1640625" style="4" customWidth="1"/>
    <col min="2" max="2" width="10.5" style="4" customWidth="1"/>
    <col min="3" max="7" width="9.33203125" style="4" customWidth="1"/>
    <col min="8" max="8" width="10.6640625" style="4" customWidth="1"/>
    <col min="9" max="13" width="9.33203125" style="4" customWidth="1"/>
    <col min="14" max="14" width="12.33203125" style="4" customWidth="1"/>
    <col min="15" max="15" width="3.1640625" style="4" customWidth="1"/>
    <col min="16" max="16" width="37.83203125" style="4" customWidth="1"/>
    <col min="17" max="28" width="10.1640625" style="4" bestFit="1" customWidth="1"/>
    <col min="29" max="30" width="8.83203125" style="4"/>
    <col min="31" max="31" width="37.83203125" style="4" customWidth="1"/>
    <col min="32" max="43" width="10.1640625" style="4" bestFit="1" customWidth="1"/>
    <col min="44" max="16384" width="8.83203125" style="4"/>
  </cols>
  <sheetData>
    <row r="1" spans="1:44" ht="14" customHeight="1" x14ac:dyDescent="0.2">
      <c r="A1" s="71" t="s">
        <v>128</v>
      </c>
      <c r="B1" s="72"/>
      <c r="C1" s="73"/>
      <c r="D1" s="73"/>
      <c r="E1" s="73"/>
      <c r="F1" s="73"/>
      <c r="G1" s="73"/>
      <c r="H1" s="73"/>
      <c r="I1" s="74"/>
      <c r="J1" s="74"/>
      <c r="K1" s="74"/>
      <c r="L1" s="74"/>
      <c r="M1" s="74"/>
      <c r="N1" s="75"/>
      <c r="O1" s="18"/>
      <c r="P1" s="18"/>
      <c r="Q1" s="18"/>
      <c r="R1" s="18"/>
      <c r="S1" s="18"/>
      <c r="T1" s="18"/>
      <c r="U1" s="18"/>
      <c r="V1" s="18"/>
      <c r="W1" s="18"/>
      <c r="X1" s="18"/>
      <c r="Y1" s="18"/>
      <c r="Z1" s="18"/>
      <c r="AA1" s="18"/>
      <c r="AB1" s="18"/>
      <c r="AC1" s="18"/>
      <c r="AE1" s="18"/>
      <c r="AF1" s="18"/>
      <c r="AG1" s="18"/>
      <c r="AH1" s="18"/>
      <c r="AI1" s="18"/>
      <c r="AJ1" s="18"/>
      <c r="AK1" s="18"/>
      <c r="AL1" s="18"/>
      <c r="AM1" s="18"/>
      <c r="AN1" s="18"/>
      <c r="AO1" s="18"/>
      <c r="AP1" s="18"/>
      <c r="AQ1" s="18"/>
      <c r="AR1" s="18"/>
    </row>
    <row r="2" spans="1:44" ht="14" customHeight="1" x14ac:dyDescent="0.2">
      <c r="A2" s="150" t="s">
        <v>109</v>
      </c>
      <c r="B2" s="151"/>
      <c r="C2" s="151"/>
      <c r="D2" s="151"/>
      <c r="E2" s="151"/>
      <c r="F2" s="151"/>
      <c r="G2" s="151"/>
      <c r="H2" s="151"/>
      <c r="I2" s="151"/>
      <c r="J2" s="151"/>
      <c r="K2" s="151"/>
      <c r="L2" s="151"/>
      <c r="M2" s="151"/>
      <c r="N2" s="152"/>
      <c r="O2" s="18"/>
      <c r="P2" s="18"/>
      <c r="Q2" s="18"/>
      <c r="R2" s="18"/>
      <c r="S2" s="18"/>
      <c r="T2" s="18"/>
      <c r="U2" s="18"/>
      <c r="V2" s="18"/>
      <c r="W2" s="18"/>
      <c r="X2" s="18"/>
      <c r="Y2" s="18"/>
      <c r="Z2" s="18"/>
      <c r="AA2" s="18"/>
      <c r="AB2" s="18"/>
      <c r="AC2" s="18"/>
      <c r="AE2" s="18"/>
      <c r="AF2" s="18"/>
      <c r="AG2" s="18"/>
      <c r="AH2" s="18"/>
      <c r="AI2" s="18"/>
      <c r="AJ2" s="18"/>
      <c r="AK2" s="18"/>
      <c r="AL2" s="18"/>
      <c r="AM2" s="18"/>
      <c r="AN2" s="18"/>
      <c r="AO2" s="18"/>
      <c r="AP2" s="18"/>
      <c r="AQ2" s="18"/>
      <c r="AR2" s="18"/>
    </row>
    <row r="3" spans="1:44" ht="14" customHeight="1" x14ac:dyDescent="0.2">
      <c r="A3" s="76" t="s">
        <v>108</v>
      </c>
      <c r="B3" s="70"/>
      <c r="C3" s="70"/>
      <c r="D3" s="70"/>
      <c r="E3" s="70"/>
      <c r="F3" s="70"/>
      <c r="G3" s="70"/>
      <c r="H3" s="70"/>
      <c r="I3" s="70"/>
      <c r="J3" s="70"/>
      <c r="K3" s="70"/>
      <c r="L3" s="70"/>
      <c r="M3" s="70"/>
      <c r="N3" s="30"/>
      <c r="O3" s="18"/>
      <c r="P3" s="18"/>
      <c r="Q3" s="18"/>
      <c r="R3" s="18"/>
      <c r="S3" s="18"/>
      <c r="T3" s="18"/>
      <c r="U3" s="18"/>
      <c r="V3" s="18"/>
      <c r="W3" s="18"/>
      <c r="X3" s="18"/>
      <c r="Y3" s="18"/>
      <c r="Z3" s="18"/>
      <c r="AA3" s="18"/>
      <c r="AB3" s="18"/>
      <c r="AC3" s="18"/>
      <c r="AE3" s="18"/>
      <c r="AF3" s="18"/>
      <c r="AG3" s="18"/>
      <c r="AH3" s="18"/>
      <c r="AI3" s="18"/>
      <c r="AJ3" s="18"/>
      <c r="AK3" s="18"/>
      <c r="AL3" s="18"/>
      <c r="AM3" s="18"/>
      <c r="AN3" s="18"/>
      <c r="AO3" s="18"/>
      <c r="AP3" s="18"/>
      <c r="AQ3" s="18"/>
      <c r="AR3" s="18"/>
    </row>
    <row r="4" spans="1:44" ht="14" customHeight="1" x14ac:dyDescent="0.2">
      <c r="A4" s="150" t="s">
        <v>107</v>
      </c>
      <c r="B4" s="151"/>
      <c r="C4" s="151"/>
      <c r="D4" s="151"/>
      <c r="E4" s="151"/>
      <c r="F4" s="151"/>
      <c r="G4" s="151"/>
      <c r="H4" s="151"/>
      <c r="I4" s="151"/>
      <c r="J4" s="151"/>
      <c r="K4" s="151"/>
      <c r="L4" s="151"/>
      <c r="M4" s="151"/>
      <c r="N4" s="152"/>
      <c r="O4" s="18"/>
      <c r="P4" s="18"/>
      <c r="Q4" s="18"/>
      <c r="R4" s="18"/>
      <c r="S4" s="18"/>
      <c r="T4" s="18"/>
      <c r="U4" s="18"/>
      <c r="V4" s="18"/>
      <c r="W4" s="18"/>
      <c r="X4" s="18"/>
      <c r="Y4" s="18"/>
      <c r="Z4" s="18"/>
      <c r="AA4" s="18"/>
      <c r="AB4" s="18"/>
      <c r="AC4" s="18"/>
      <c r="AE4" s="18"/>
      <c r="AF4" s="18"/>
      <c r="AG4" s="18"/>
      <c r="AH4" s="18"/>
      <c r="AI4" s="18"/>
      <c r="AJ4" s="18"/>
      <c r="AK4" s="18"/>
      <c r="AL4" s="18"/>
      <c r="AM4" s="18"/>
      <c r="AN4" s="18"/>
      <c r="AO4" s="18"/>
      <c r="AP4" s="18"/>
      <c r="AQ4" s="18"/>
      <c r="AR4" s="18"/>
    </row>
    <row r="5" spans="1:44" ht="14" customHeight="1" x14ac:dyDescent="0.2">
      <c r="A5" s="150" t="s">
        <v>110</v>
      </c>
      <c r="B5" s="151"/>
      <c r="C5" s="151"/>
      <c r="D5" s="151"/>
      <c r="E5" s="151"/>
      <c r="F5" s="151"/>
      <c r="G5" s="151"/>
      <c r="H5" s="151"/>
      <c r="I5" s="151"/>
      <c r="J5" s="151"/>
      <c r="K5" s="151"/>
      <c r="L5" s="151"/>
      <c r="M5" s="151"/>
      <c r="N5" s="152"/>
      <c r="O5" s="18"/>
      <c r="P5" s="18"/>
      <c r="Q5" s="18"/>
      <c r="R5" s="18"/>
      <c r="S5" s="18"/>
      <c r="T5" s="18"/>
      <c r="U5" s="18"/>
      <c r="V5" s="18"/>
      <c r="W5" s="18"/>
      <c r="X5" s="18"/>
      <c r="Y5" s="18"/>
      <c r="Z5" s="18"/>
      <c r="AA5" s="18"/>
      <c r="AB5" s="18"/>
      <c r="AC5" s="18"/>
      <c r="AE5" s="18"/>
      <c r="AF5" s="18"/>
      <c r="AG5" s="18"/>
      <c r="AH5" s="18"/>
      <c r="AI5" s="18"/>
      <c r="AJ5" s="18"/>
      <c r="AK5" s="18"/>
      <c r="AL5" s="18"/>
      <c r="AM5" s="18"/>
      <c r="AN5" s="18"/>
      <c r="AO5" s="18"/>
      <c r="AP5" s="18"/>
      <c r="AQ5" s="18"/>
      <c r="AR5" s="18"/>
    </row>
    <row r="6" spans="1:44" ht="14" customHeight="1" x14ac:dyDescent="0.2">
      <c r="A6" s="158" t="s">
        <v>126</v>
      </c>
      <c r="B6" s="159"/>
      <c r="C6" s="159"/>
      <c r="D6" s="159"/>
      <c r="E6" s="159"/>
      <c r="F6" s="159"/>
      <c r="G6" s="159"/>
      <c r="H6" s="159"/>
      <c r="I6" s="159"/>
      <c r="J6" s="159"/>
      <c r="K6" s="159"/>
      <c r="L6" s="159"/>
      <c r="M6" s="159"/>
      <c r="N6" s="160"/>
      <c r="O6" s="18"/>
      <c r="P6" s="18"/>
      <c r="Q6" s="18"/>
      <c r="R6" s="18"/>
      <c r="S6" s="18"/>
      <c r="T6" s="18"/>
      <c r="U6" s="18"/>
      <c r="V6" s="18"/>
      <c r="W6" s="18"/>
      <c r="X6" s="18"/>
      <c r="Y6" s="18"/>
      <c r="Z6" s="18"/>
      <c r="AA6" s="18"/>
      <c r="AB6" s="18"/>
      <c r="AC6" s="18"/>
      <c r="AE6" s="18"/>
      <c r="AF6" s="18"/>
      <c r="AG6" s="18"/>
      <c r="AH6" s="18"/>
      <c r="AI6" s="18"/>
      <c r="AJ6" s="18"/>
      <c r="AK6" s="18"/>
      <c r="AL6" s="18"/>
      <c r="AM6" s="18"/>
      <c r="AN6" s="18"/>
      <c r="AO6" s="18"/>
      <c r="AP6" s="18"/>
      <c r="AQ6" s="18"/>
      <c r="AR6" s="18"/>
    </row>
    <row r="7" spans="1:44" ht="20" customHeight="1" thickBot="1" x14ac:dyDescent="0.3">
      <c r="A7" s="103" t="s">
        <v>140</v>
      </c>
      <c r="B7" s="104"/>
      <c r="C7" s="100"/>
      <c r="D7" s="100"/>
      <c r="E7" s="100"/>
      <c r="F7" s="100"/>
      <c r="G7" s="100"/>
      <c r="H7" s="100"/>
      <c r="I7" s="100"/>
      <c r="J7" s="100"/>
      <c r="K7" s="100"/>
      <c r="L7" s="100"/>
      <c r="M7" s="100"/>
      <c r="N7" s="101"/>
      <c r="O7" s="18"/>
      <c r="P7" s="18"/>
      <c r="Q7" s="18"/>
      <c r="R7" s="18"/>
      <c r="S7" s="18"/>
      <c r="T7" s="18"/>
      <c r="U7" s="18"/>
      <c r="V7" s="18"/>
      <c r="W7" s="18"/>
      <c r="X7" s="18"/>
      <c r="Y7" s="18"/>
      <c r="Z7" s="18"/>
      <c r="AA7" s="18"/>
      <c r="AB7" s="18"/>
      <c r="AC7" s="18"/>
      <c r="AE7" s="18"/>
      <c r="AF7" s="18"/>
      <c r="AG7" s="18"/>
      <c r="AH7" s="18"/>
      <c r="AI7" s="18"/>
      <c r="AJ7" s="18"/>
      <c r="AK7" s="18"/>
      <c r="AL7" s="18"/>
      <c r="AM7" s="18"/>
      <c r="AN7" s="18"/>
      <c r="AO7" s="18"/>
      <c r="AP7" s="18"/>
      <c r="AQ7" s="18"/>
      <c r="AR7" s="18"/>
    </row>
    <row r="8" spans="1:44" ht="14" customHeight="1" x14ac:dyDescent="0.2">
      <c r="A8" s="161" t="s">
        <v>63</v>
      </c>
      <c r="B8" s="162" t="s">
        <v>44</v>
      </c>
      <c r="C8" s="163"/>
      <c r="D8" s="163"/>
      <c r="E8" s="163"/>
      <c r="F8" s="163"/>
      <c r="G8" s="163"/>
      <c r="H8" s="163"/>
      <c r="I8" s="163"/>
      <c r="J8" s="163"/>
      <c r="K8" s="163"/>
      <c r="L8" s="163"/>
      <c r="M8" s="164"/>
      <c r="N8" s="69" t="s">
        <v>44</v>
      </c>
      <c r="O8" s="18"/>
      <c r="P8" s="165" t="s">
        <v>63</v>
      </c>
      <c r="Q8" s="167" t="s">
        <v>1</v>
      </c>
      <c r="R8" s="168"/>
      <c r="S8" s="168"/>
      <c r="T8" s="168"/>
      <c r="U8" s="168"/>
      <c r="V8" s="168"/>
      <c r="W8" s="168"/>
      <c r="X8" s="168"/>
      <c r="Y8" s="168"/>
      <c r="Z8" s="168"/>
      <c r="AA8" s="168"/>
      <c r="AB8" s="169"/>
      <c r="AC8" s="52" t="s">
        <v>1</v>
      </c>
      <c r="AE8" s="165" t="s">
        <v>63</v>
      </c>
      <c r="AF8" s="167" t="s">
        <v>2</v>
      </c>
      <c r="AG8" s="168"/>
      <c r="AH8" s="168"/>
      <c r="AI8" s="168"/>
      <c r="AJ8" s="168"/>
      <c r="AK8" s="168"/>
      <c r="AL8" s="168"/>
      <c r="AM8" s="168"/>
      <c r="AN8" s="168"/>
      <c r="AO8" s="168"/>
      <c r="AP8" s="168"/>
      <c r="AQ8" s="169"/>
      <c r="AR8" s="52" t="s">
        <v>1</v>
      </c>
    </row>
    <row r="9" spans="1:44" s="5" customFormat="1" ht="14" customHeight="1" x14ac:dyDescent="0.15">
      <c r="A9" s="161"/>
      <c r="B9" s="57" t="s">
        <v>111</v>
      </c>
      <c r="C9" s="57" t="s">
        <v>112</v>
      </c>
      <c r="D9" s="57" t="s">
        <v>113</v>
      </c>
      <c r="E9" s="57" t="s">
        <v>114</v>
      </c>
      <c r="F9" s="57" t="s">
        <v>115</v>
      </c>
      <c r="G9" s="57" t="s">
        <v>116</v>
      </c>
      <c r="H9" s="57" t="s">
        <v>117</v>
      </c>
      <c r="I9" s="57" t="s">
        <v>118</v>
      </c>
      <c r="J9" s="57" t="s">
        <v>119</v>
      </c>
      <c r="K9" s="57" t="s">
        <v>120</v>
      </c>
      <c r="L9" s="57" t="s">
        <v>121</v>
      </c>
      <c r="M9" s="57" t="s">
        <v>122</v>
      </c>
      <c r="N9" s="53" t="s">
        <v>45</v>
      </c>
      <c r="O9" s="19"/>
      <c r="P9" s="166"/>
      <c r="Q9" s="57" t="s">
        <v>111</v>
      </c>
      <c r="R9" s="57" t="s">
        <v>112</v>
      </c>
      <c r="S9" s="57" t="s">
        <v>113</v>
      </c>
      <c r="T9" s="57" t="s">
        <v>114</v>
      </c>
      <c r="U9" s="57" t="s">
        <v>115</v>
      </c>
      <c r="V9" s="57" t="s">
        <v>116</v>
      </c>
      <c r="W9" s="57" t="s">
        <v>117</v>
      </c>
      <c r="X9" s="57" t="s">
        <v>118</v>
      </c>
      <c r="Y9" s="57" t="s">
        <v>119</v>
      </c>
      <c r="Z9" s="57" t="s">
        <v>120</v>
      </c>
      <c r="AA9" s="57" t="s">
        <v>121</v>
      </c>
      <c r="AB9" s="57" t="s">
        <v>122</v>
      </c>
      <c r="AC9" s="53" t="s">
        <v>45</v>
      </c>
      <c r="AE9" s="166"/>
      <c r="AF9" s="57" t="s">
        <v>111</v>
      </c>
      <c r="AG9" s="57" t="s">
        <v>112</v>
      </c>
      <c r="AH9" s="57" t="s">
        <v>113</v>
      </c>
      <c r="AI9" s="57" t="s">
        <v>114</v>
      </c>
      <c r="AJ9" s="57" t="s">
        <v>115</v>
      </c>
      <c r="AK9" s="57" t="s">
        <v>116</v>
      </c>
      <c r="AL9" s="57" t="s">
        <v>117</v>
      </c>
      <c r="AM9" s="57" t="s">
        <v>118</v>
      </c>
      <c r="AN9" s="57" t="s">
        <v>119</v>
      </c>
      <c r="AO9" s="57" t="s">
        <v>120</v>
      </c>
      <c r="AP9" s="57" t="s">
        <v>121</v>
      </c>
      <c r="AQ9" s="57" t="s">
        <v>122</v>
      </c>
      <c r="AR9" s="53" t="s">
        <v>45</v>
      </c>
    </row>
    <row r="10" spans="1:44" ht="14" customHeight="1" x14ac:dyDescent="0.2">
      <c r="A10" s="64" t="s">
        <v>64</v>
      </c>
      <c r="B10" s="87">
        <f>ROUND('Profit &amp; Loss Account Input'!C9*1.23,22)</f>
        <v>5781</v>
      </c>
      <c r="C10" s="87">
        <f>ROUND('Profit &amp; Loss Account Input'!D9*1.23,22)</f>
        <v>5781</v>
      </c>
      <c r="D10" s="87">
        <f>ROUND('Profit &amp; Loss Account Input'!E9*1.23,22)</f>
        <v>8241</v>
      </c>
      <c r="E10" s="87">
        <f>ROUND('Profit &amp; Loss Account Input'!F9*1.23,22)</f>
        <v>8241</v>
      </c>
      <c r="F10" s="87">
        <f>ROUND('Profit &amp; Loss Account Input'!G9*1.23,22)</f>
        <v>10701</v>
      </c>
      <c r="G10" s="87">
        <f>ROUND('Profit &amp; Loss Account Input'!H9*1.23,22)</f>
        <v>10701</v>
      </c>
      <c r="H10" s="87">
        <f>ROUND('Profit &amp; Loss Account Input'!I9*1.23,22)</f>
        <v>14391</v>
      </c>
      <c r="I10" s="87">
        <f>ROUND('Profit &amp; Loss Account Input'!J9*1.23,22)</f>
        <v>16851</v>
      </c>
      <c r="J10" s="87">
        <f>ROUND('Profit &amp; Loss Account Input'!K9*1.23,22)</f>
        <v>16851</v>
      </c>
      <c r="K10" s="87">
        <f>ROUND('Profit &amp; Loss Account Input'!L9*1.23,22)</f>
        <v>19311</v>
      </c>
      <c r="L10" s="87">
        <f>ROUND('Profit &amp; Loss Account Input'!M9*1.23,22)</f>
        <v>21771</v>
      </c>
      <c r="M10" s="87">
        <f>ROUND('Profit &amp; Loss Account Input'!N9*1.23,22)</f>
        <v>21771</v>
      </c>
      <c r="N10" s="50">
        <f t="shared" ref="N10:N15" si="0">SUM(B10:M10)</f>
        <v>160392</v>
      </c>
      <c r="O10" s="18"/>
      <c r="P10" s="64" t="s">
        <v>64</v>
      </c>
      <c r="Q10" s="87">
        <f>ROUND('Profit &amp; Loss Account Input'!P9*1.23,2)</f>
        <v>24231</v>
      </c>
      <c r="R10" s="87">
        <f>ROUND('Profit &amp; Loss Account Input'!Q9*1.23,2)</f>
        <v>24231</v>
      </c>
      <c r="S10" s="87">
        <f>ROUND('Profit &amp; Loss Account Input'!R9*1.23,2)</f>
        <v>24231</v>
      </c>
      <c r="T10" s="87">
        <f>ROUND('Profit &amp; Loss Account Input'!S9*1.23,2)</f>
        <v>26691</v>
      </c>
      <c r="U10" s="87">
        <f>ROUND('Profit &amp; Loss Account Input'!T9*1.23,2)</f>
        <v>26691</v>
      </c>
      <c r="V10" s="87">
        <f>ROUND('Profit &amp; Loss Account Input'!U9*1.23,2)</f>
        <v>26691</v>
      </c>
      <c r="W10" s="87">
        <f>ROUND('Profit &amp; Loss Account Input'!V9*1.23,2)</f>
        <v>29766</v>
      </c>
      <c r="X10" s="87">
        <f>ROUND('Profit &amp; Loss Account Input'!W9*1.23,2)</f>
        <v>29766</v>
      </c>
      <c r="Y10" s="87">
        <f>ROUND('Profit &amp; Loss Account Input'!X9*1.23,2)</f>
        <v>29766</v>
      </c>
      <c r="Z10" s="87">
        <f>ROUND('Profit &amp; Loss Account Input'!Y9*1.23,2)</f>
        <v>32226</v>
      </c>
      <c r="AA10" s="87">
        <f>ROUND('Profit &amp; Loss Account Input'!Z9*1.23,2)</f>
        <v>32226</v>
      </c>
      <c r="AB10" s="87">
        <f>ROUND('Profit &amp; Loss Account Input'!AA9*1.23,2)</f>
        <v>32226</v>
      </c>
      <c r="AC10" s="50">
        <f>SUM(Q10:AB10)</f>
        <v>338742</v>
      </c>
      <c r="AE10" s="64" t="s">
        <v>64</v>
      </c>
      <c r="AF10" s="87">
        <f>ROUND('Profit &amp; Loss Account Input'!AC9*1.23,2)</f>
        <v>34071</v>
      </c>
      <c r="AG10" s="87">
        <f>ROUND('Profit &amp; Loss Account Input'!AD9*1.23,2)</f>
        <v>34071</v>
      </c>
      <c r="AH10" s="87">
        <f>ROUND('Profit &amp; Loss Account Input'!AE9*1.23,2)</f>
        <v>34071</v>
      </c>
      <c r="AI10" s="87">
        <f>ROUND('Profit &amp; Loss Account Input'!AF9*1.23,2)</f>
        <v>36531</v>
      </c>
      <c r="AJ10" s="87">
        <f>ROUND('Profit &amp; Loss Account Input'!AG9*1.23,2)</f>
        <v>36531</v>
      </c>
      <c r="AK10" s="87">
        <f>ROUND('Profit &amp; Loss Account Input'!AH9*1.23,2)</f>
        <v>36531</v>
      </c>
      <c r="AL10" s="87">
        <f>ROUND('Profit &amp; Loss Account Input'!AI9*1.23,2)</f>
        <v>41451</v>
      </c>
      <c r="AM10" s="87">
        <f>ROUND('Profit &amp; Loss Account Input'!AJ9*1.23,2)</f>
        <v>41451</v>
      </c>
      <c r="AN10" s="87">
        <f>ROUND('Profit &amp; Loss Account Input'!AK9*1.23,2)</f>
        <v>41451</v>
      </c>
      <c r="AO10" s="87">
        <f>ROUND('Profit &amp; Loss Account Input'!AL9*1.23,2)</f>
        <v>43911</v>
      </c>
      <c r="AP10" s="87">
        <f>ROUND('Profit &amp; Loss Account Input'!AM9*1.23,2)</f>
        <v>43911</v>
      </c>
      <c r="AQ10" s="87">
        <f>ROUND('Profit &amp; Loss Account Input'!AN9*1.23,2)</f>
        <v>43911</v>
      </c>
      <c r="AR10" s="50">
        <f>SUM(AF10:AQ10)</f>
        <v>467892</v>
      </c>
    </row>
    <row r="11" spans="1:44" ht="14" customHeight="1" x14ac:dyDescent="0.2">
      <c r="A11" s="64" t="s">
        <v>65</v>
      </c>
      <c r="B11" s="87"/>
      <c r="C11" s="87"/>
      <c r="D11" s="87"/>
      <c r="E11" s="87"/>
      <c r="F11" s="87"/>
      <c r="G11" s="87"/>
      <c r="H11" s="87"/>
      <c r="I11" s="87"/>
      <c r="J11" s="87"/>
      <c r="K11" s="87"/>
      <c r="L11" s="87"/>
      <c r="M11" s="87"/>
      <c r="N11" s="50">
        <f t="shared" si="0"/>
        <v>0</v>
      </c>
      <c r="O11" s="18"/>
      <c r="P11" s="64" t="s">
        <v>65</v>
      </c>
      <c r="Q11" s="87"/>
      <c r="R11" s="87"/>
      <c r="S11" s="87"/>
      <c r="T11" s="87"/>
      <c r="U11" s="87"/>
      <c r="V11" s="87"/>
      <c r="W11" s="87"/>
      <c r="X11" s="87"/>
      <c r="Y11" s="87"/>
      <c r="Z11" s="87"/>
      <c r="AA11" s="87"/>
      <c r="AB11" s="87"/>
      <c r="AC11" s="50">
        <f t="shared" ref="AC11:AC15" si="1">SUM(Q11:AB11)</f>
        <v>0</v>
      </c>
      <c r="AE11" s="64" t="s">
        <v>65</v>
      </c>
      <c r="AF11" s="87"/>
      <c r="AG11" s="87"/>
      <c r="AH11" s="87"/>
      <c r="AI11" s="87"/>
      <c r="AJ11" s="87"/>
      <c r="AK11" s="87"/>
      <c r="AL11" s="87"/>
      <c r="AM11" s="87"/>
      <c r="AN11" s="87"/>
      <c r="AO11" s="87"/>
      <c r="AP11" s="87"/>
      <c r="AQ11" s="87"/>
      <c r="AR11" s="50">
        <f t="shared" ref="AR11:AR15" si="2">SUM(AF11:AQ11)</f>
        <v>0</v>
      </c>
    </row>
    <row r="12" spans="1:44" ht="14" customHeight="1" x14ac:dyDescent="0.2">
      <c r="A12" s="64" t="s">
        <v>66</v>
      </c>
      <c r="B12" s="87">
        <v>12500</v>
      </c>
      <c r="C12" s="87"/>
      <c r="D12" s="87"/>
      <c r="E12" s="87"/>
      <c r="F12" s="87"/>
      <c r="G12" s="87"/>
      <c r="H12" s="87"/>
      <c r="I12" s="87"/>
      <c r="J12" s="87"/>
      <c r="K12" s="87"/>
      <c r="L12" s="87"/>
      <c r="M12" s="87"/>
      <c r="N12" s="50">
        <f t="shared" si="0"/>
        <v>12500</v>
      </c>
      <c r="O12" s="18"/>
      <c r="P12" s="64" t="s">
        <v>66</v>
      </c>
      <c r="Q12" s="87"/>
      <c r="R12" s="87"/>
      <c r="S12" s="87"/>
      <c r="T12" s="87"/>
      <c r="U12" s="87"/>
      <c r="V12" s="87"/>
      <c r="W12" s="87"/>
      <c r="X12" s="87"/>
      <c r="Y12" s="87"/>
      <c r="Z12" s="87"/>
      <c r="AA12" s="87"/>
      <c r="AB12" s="87"/>
      <c r="AC12" s="50">
        <f t="shared" si="1"/>
        <v>0</v>
      </c>
      <c r="AE12" s="64" t="s">
        <v>66</v>
      </c>
      <c r="AF12" s="87"/>
      <c r="AG12" s="87"/>
      <c r="AH12" s="87"/>
      <c r="AI12" s="87"/>
      <c r="AJ12" s="87"/>
      <c r="AK12" s="87"/>
      <c r="AL12" s="87"/>
      <c r="AM12" s="87"/>
      <c r="AN12" s="87"/>
      <c r="AO12" s="87"/>
      <c r="AP12" s="87"/>
      <c r="AQ12" s="87"/>
      <c r="AR12" s="50">
        <f t="shared" si="2"/>
        <v>0</v>
      </c>
    </row>
    <row r="13" spans="1:44" ht="14" customHeight="1" x14ac:dyDescent="0.2">
      <c r="A13" s="64" t="s">
        <v>93</v>
      </c>
      <c r="B13" s="87">
        <v>10000</v>
      </c>
      <c r="C13" s="87"/>
      <c r="D13" s="87"/>
      <c r="E13" s="87"/>
      <c r="F13" s="87"/>
      <c r="G13" s="87"/>
      <c r="H13" s="87"/>
      <c r="I13" s="87"/>
      <c r="J13" s="87"/>
      <c r="K13" s="87"/>
      <c r="L13" s="87"/>
      <c r="M13" s="87"/>
      <c r="N13" s="50">
        <f t="shared" si="0"/>
        <v>10000</v>
      </c>
      <c r="O13" s="18"/>
      <c r="P13" s="64" t="s">
        <v>93</v>
      </c>
      <c r="Q13" s="86"/>
      <c r="R13" s="86"/>
      <c r="S13" s="86"/>
      <c r="T13" s="86"/>
      <c r="U13" s="86"/>
      <c r="V13" s="86"/>
      <c r="W13" s="86"/>
      <c r="X13" s="86"/>
      <c r="Y13" s="86"/>
      <c r="Z13" s="86"/>
      <c r="AA13" s="86"/>
      <c r="AB13" s="86"/>
      <c r="AC13" s="50">
        <f t="shared" si="1"/>
        <v>0</v>
      </c>
      <c r="AE13" s="64" t="s">
        <v>93</v>
      </c>
      <c r="AF13" s="86"/>
      <c r="AG13" s="86"/>
      <c r="AH13" s="86"/>
      <c r="AI13" s="86"/>
      <c r="AJ13" s="86"/>
      <c r="AK13" s="86"/>
      <c r="AL13" s="86"/>
      <c r="AM13" s="86"/>
      <c r="AN13" s="86"/>
      <c r="AO13" s="86"/>
      <c r="AP13" s="86"/>
      <c r="AQ13" s="86"/>
      <c r="AR13" s="50">
        <f t="shared" si="2"/>
        <v>0</v>
      </c>
    </row>
    <row r="14" spans="1:44" ht="14" customHeight="1" x14ac:dyDescent="0.2">
      <c r="A14" s="64" t="s">
        <v>92</v>
      </c>
      <c r="B14" s="87">
        <v>10000</v>
      </c>
      <c r="C14" s="87"/>
      <c r="D14" s="87"/>
      <c r="E14" s="87"/>
      <c r="F14" s="87"/>
      <c r="G14" s="87"/>
      <c r="H14" s="87"/>
      <c r="I14" s="87"/>
      <c r="J14" s="87"/>
      <c r="K14" s="87"/>
      <c r="L14" s="87"/>
      <c r="M14" s="87"/>
      <c r="N14" s="50">
        <f t="shared" si="0"/>
        <v>10000</v>
      </c>
      <c r="O14" s="18"/>
      <c r="P14" s="64" t="s">
        <v>92</v>
      </c>
      <c r="Q14" s="86"/>
      <c r="R14" s="86"/>
      <c r="S14" s="86"/>
      <c r="T14" s="86"/>
      <c r="U14" s="86"/>
      <c r="V14" s="86"/>
      <c r="W14" s="86"/>
      <c r="X14" s="86"/>
      <c r="Y14" s="86"/>
      <c r="Z14" s="86"/>
      <c r="AA14" s="86"/>
      <c r="AB14" s="86"/>
      <c r="AC14" s="50">
        <f t="shared" si="1"/>
        <v>0</v>
      </c>
      <c r="AE14" s="64" t="s">
        <v>92</v>
      </c>
      <c r="AF14" s="86"/>
      <c r="AG14" s="86"/>
      <c r="AH14" s="86"/>
      <c r="AI14" s="86"/>
      <c r="AJ14" s="86"/>
      <c r="AK14" s="86"/>
      <c r="AL14" s="86"/>
      <c r="AM14" s="86"/>
      <c r="AN14" s="86"/>
      <c r="AO14" s="86"/>
      <c r="AP14" s="86"/>
      <c r="AQ14" s="86"/>
      <c r="AR14" s="50">
        <f t="shared" si="2"/>
        <v>0</v>
      </c>
    </row>
    <row r="15" spans="1:44" s="6" customFormat="1" ht="14" customHeight="1" thickBot="1" x14ac:dyDescent="0.25">
      <c r="A15" s="65" t="s">
        <v>67</v>
      </c>
      <c r="B15" s="51">
        <f>SUM(B10:B14)</f>
        <v>38281</v>
      </c>
      <c r="C15" s="51">
        <f t="shared" ref="C15:M15" si="3">SUM(C10:C13)</f>
        <v>5781</v>
      </c>
      <c r="D15" s="51">
        <f t="shared" si="3"/>
        <v>8241</v>
      </c>
      <c r="E15" s="51">
        <f t="shared" si="3"/>
        <v>8241</v>
      </c>
      <c r="F15" s="51">
        <f t="shared" si="3"/>
        <v>10701</v>
      </c>
      <c r="G15" s="51">
        <f t="shared" si="3"/>
        <v>10701</v>
      </c>
      <c r="H15" s="51">
        <f t="shared" si="3"/>
        <v>14391</v>
      </c>
      <c r="I15" s="51">
        <f t="shared" si="3"/>
        <v>16851</v>
      </c>
      <c r="J15" s="51">
        <f t="shared" si="3"/>
        <v>16851</v>
      </c>
      <c r="K15" s="51">
        <f t="shared" si="3"/>
        <v>19311</v>
      </c>
      <c r="L15" s="51">
        <f t="shared" si="3"/>
        <v>21771</v>
      </c>
      <c r="M15" s="51">
        <f t="shared" si="3"/>
        <v>21771</v>
      </c>
      <c r="N15" s="51">
        <f t="shared" si="0"/>
        <v>192892</v>
      </c>
      <c r="O15" s="20"/>
      <c r="P15" s="65" t="s">
        <v>67</v>
      </c>
      <c r="Q15" s="95">
        <f>SUM(Q10:Q14)</f>
        <v>24231</v>
      </c>
      <c r="R15" s="95">
        <f t="shared" ref="R15:AB15" si="4">SUM(R10:R13)</f>
        <v>24231</v>
      </c>
      <c r="S15" s="95">
        <f t="shared" si="4"/>
        <v>24231</v>
      </c>
      <c r="T15" s="95">
        <f t="shared" si="4"/>
        <v>26691</v>
      </c>
      <c r="U15" s="95">
        <f t="shared" si="4"/>
        <v>26691</v>
      </c>
      <c r="V15" s="95">
        <f t="shared" si="4"/>
        <v>26691</v>
      </c>
      <c r="W15" s="95">
        <f t="shared" si="4"/>
        <v>29766</v>
      </c>
      <c r="X15" s="95">
        <f t="shared" si="4"/>
        <v>29766</v>
      </c>
      <c r="Y15" s="95">
        <f t="shared" si="4"/>
        <v>29766</v>
      </c>
      <c r="Z15" s="95">
        <f t="shared" si="4"/>
        <v>32226</v>
      </c>
      <c r="AA15" s="95">
        <f t="shared" si="4"/>
        <v>32226</v>
      </c>
      <c r="AB15" s="95">
        <f t="shared" si="4"/>
        <v>32226</v>
      </c>
      <c r="AC15" s="51">
        <f t="shared" si="1"/>
        <v>338742</v>
      </c>
      <c r="AE15" s="65" t="s">
        <v>67</v>
      </c>
      <c r="AF15" s="95">
        <f>SUM(AF10:AF14)</f>
        <v>34071</v>
      </c>
      <c r="AG15" s="95">
        <f t="shared" ref="AG15:AQ15" si="5">SUM(AG10:AG13)</f>
        <v>34071</v>
      </c>
      <c r="AH15" s="95">
        <f t="shared" si="5"/>
        <v>34071</v>
      </c>
      <c r="AI15" s="95">
        <f t="shared" si="5"/>
        <v>36531</v>
      </c>
      <c r="AJ15" s="95">
        <f t="shared" si="5"/>
        <v>36531</v>
      </c>
      <c r="AK15" s="95">
        <f t="shared" si="5"/>
        <v>36531</v>
      </c>
      <c r="AL15" s="95">
        <f t="shared" si="5"/>
        <v>41451</v>
      </c>
      <c r="AM15" s="95">
        <f t="shared" si="5"/>
        <v>41451</v>
      </c>
      <c r="AN15" s="95">
        <f t="shared" si="5"/>
        <v>41451</v>
      </c>
      <c r="AO15" s="95">
        <f t="shared" si="5"/>
        <v>43911</v>
      </c>
      <c r="AP15" s="95">
        <f t="shared" si="5"/>
        <v>43911</v>
      </c>
      <c r="AQ15" s="95">
        <f t="shared" si="5"/>
        <v>43911</v>
      </c>
      <c r="AR15" s="51">
        <f t="shared" si="2"/>
        <v>467892</v>
      </c>
    </row>
    <row r="16" spans="1:44" ht="14" customHeight="1" x14ac:dyDescent="0.2">
      <c r="A16" s="153" t="s">
        <v>50</v>
      </c>
      <c r="B16" s="155" t="s">
        <v>44</v>
      </c>
      <c r="C16" s="156"/>
      <c r="D16" s="156"/>
      <c r="E16" s="156"/>
      <c r="F16" s="156"/>
      <c r="G16" s="156"/>
      <c r="H16" s="156"/>
      <c r="I16" s="156"/>
      <c r="J16" s="156"/>
      <c r="K16" s="156"/>
      <c r="L16" s="156"/>
      <c r="M16" s="157"/>
      <c r="N16" s="54"/>
      <c r="O16" s="18"/>
      <c r="P16" s="153" t="s">
        <v>50</v>
      </c>
      <c r="Q16" s="155" t="s">
        <v>1</v>
      </c>
      <c r="R16" s="156"/>
      <c r="S16" s="156"/>
      <c r="T16" s="156"/>
      <c r="U16" s="156"/>
      <c r="V16" s="156"/>
      <c r="W16" s="156"/>
      <c r="X16" s="156"/>
      <c r="Y16" s="156"/>
      <c r="Z16" s="156"/>
      <c r="AA16" s="156"/>
      <c r="AB16" s="157"/>
      <c r="AC16" s="54"/>
      <c r="AE16" s="153" t="s">
        <v>50</v>
      </c>
      <c r="AF16" s="155" t="s">
        <v>1</v>
      </c>
      <c r="AG16" s="156"/>
      <c r="AH16" s="156"/>
      <c r="AI16" s="156"/>
      <c r="AJ16" s="156"/>
      <c r="AK16" s="156"/>
      <c r="AL16" s="156"/>
      <c r="AM16" s="156"/>
      <c r="AN16" s="156"/>
      <c r="AO16" s="156"/>
      <c r="AP16" s="156"/>
      <c r="AQ16" s="157"/>
      <c r="AR16" s="54"/>
    </row>
    <row r="17" spans="1:44" ht="14" customHeight="1" x14ac:dyDescent="0.2">
      <c r="A17" s="154"/>
      <c r="B17" s="57" t="s">
        <v>111</v>
      </c>
      <c r="C17" s="57" t="s">
        <v>112</v>
      </c>
      <c r="D17" s="57" t="s">
        <v>113</v>
      </c>
      <c r="E17" s="57" t="s">
        <v>114</v>
      </c>
      <c r="F17" s="57" t="s">
        <v>115</v>
      </c>
      <c r="G17" s="57" t="s">
        <v>116</v>
      </c>
      <c r="H17" s="57" t="s">
        <v>117</v>
      </c>
      <c r="I17" s="57" t="s">
        <v>118</v>
      </c>
      <c r="J17" s="57" t="s">
        <v>119</v>
      </c>
      <c r="K17" s="57" t="s">
        <v>120</v>
      </c>
      <c r="L17" s="57" t="s">
        <v>121</v>
      </c>
      <c r="M17" s="57" t="s">
        <v>122</v>
      </c>
      <c r="N17" s="55"/>
      <c r="O17" s="18"/>
      <c r="P17" s="154"/>
      <c r="Q17" s="57" t="s">
        <v>111</v>
      </c>
      <c r="R17" s="57" t="s">
        <v>112</v>
      </c>
      <c r="S17" s="57" t="s">
        <v>113</v>
      </c>
      <c r="T17" s="57" t="s">
        <v>114</v>
      </c>
      <c r="U17" s="57" t="s">
        <v>115</v>
      </c>
      <c r="V17" s="57" t="s">
        <v>116</v>
      </c>
      <c r="W17" s="57" t="s">
        <v>117</v>
      </c>
      <c r="X17" s="57" t="s">
        <v>118</v>
      </c>
      <c r="Y17" s="57" t="s">
        <v>119</v>
      </c>
      <c r="Z17" s="57" t="s">
        <v>120</v>
      </c>
      <c r="AA17" s="57" t="s">
        <v>121</v>
      </c>
      <c r="AB17" s="57" t="s">
        <v>122</v>
      </c>
      <c r="AC17" s="55"/>
      <c r="AE17" s="154"/>
      <c r="AF17" s="57" t="s">
        <v>111</v>
      </c>
      <c r="AG17" s="57" t="s">
        <v>112</v>
      </c>
      <c r="AH17" s="57" t="s">
        <v>113</v>
      </c>
      <c r="AI17" s="57" t="s">
        <v>114</v>
      </c>
      <c r="AJ17" s="57" t="s">
        <v>115</v>
      </c>
      <c r="AK17" s="57" t="s">
        <v>116</v>
      </c>
      <c r="AL17" s="57" t="s">
        <v>117</v>
      </c>
      <c r="AM17" s="57" t="s">
        <v>118</v>
      </c>
      <c r="AN17" s="57" t="s">
        <v>119</v>
      </c>
      <c r="AO17" s="57" t="s">
        <v>120</v>
      </c>
      <c r="AP17" s="57" t="s">
        <v>121</v>
      </c>
      <c r="AQ17" s="57" t="s">
        <v>122</v>
      </c>
      <c r="AR17" s="55"/>
    </row>
    <row r="18" spans="1:44" ht="14" customHeight="1" x14ac:dyDescent="0.2">
      <c r="A18" s="64" t="s">
        <v>89</v>
      </c>
      <c r="B18" s="90">
        <f>(8000*1.23)</f>
        <v>9840</v>
      </c>
      <c r="C18" s="90"/>
      <c r="D18" s="90"/>
      <c r="E18" s="90"/>
      <c r="F18" s="90"/>
      <c r="G18" s="90"/>
      <c r="H18" s="90"/>
      <c r="I18" s="90"/>
      <c r="J18" s="90"/>
      <c r="K18" s="90"/>
      <c r="L18" s="90"/>
      <c r="M18" s="90"/>
      <c r="N18" s="50">
        <f t="shared" ref="N18:N40" si="6">SUM(B18:M18)</f>
        <v>9840</v>
      </c>
      <c r="O18" s="18"/>
      <c r="P18" s="64" t="s">
        <v>89</v>
      </c>
      <c r="Q18" s="90"/>
      <c r="R18" s="90"/>
      <c r="S18" s="90"/>
      <c r="T18" s="90"/>
      <c r="U18" s="90"/>
      <c r="V18" s="90"/>
      <c r="W18" s="90"/>
      <c r="X18" s="90"/>
      <c r="Y18" s="90"/>
      <c r="Z18" s="90"/>
      <c r="AA18" s="90"/>
      <c r="AB18" s="90"/>
      <c r="AC18" s="49">
        <f t="shared" ref="AC18:AC40" si="7">SUM(Q18:AB18)</f>
        <v>0</v>
      </c>
      <c r="AE18" s="64" t="s">
        <v>89</v>
      </c>
      <c r="AF18" s="90"/>
      <c r="AG18" s="90"/>
      <c r="AH18" s="90"/>
      <c r="AI18" s="90"/>
      <c r="AJ18" s="90"/>
      <c r="AK18" s="90"/>
      <c r="AL18" s="90"/>
      <c r="AM18" s="90"/>
      <c r="AN18" s="90"/>
      <c r="AO18" s="90"/>
      <c r="AP18" s="90"/>
      <c r="AQ18" s="90"/>
      <c r="AR18" s="49">
        <f t="shared" ref="AR18:AR40" si="8">SUM(AF18:AQ18)</f>
        <v>0</v>
      </c>
    </row>
    <row r="19" spans="1:44" ht="14" customHeight="1" x14ac:dyDescent="0.2">
      <c r="A19" s="64" t="s">
        <v>68</v>
      </c>
      <c r="B19" s="87"/>
      <c r="C19" s="87"/>
      <c r="D19" s="87"/>
      <c r="E19" s="87"/>
      <c r="F19" s="87"/>
      <c r="G19" s="87"/>
      <c r="H19" s="87"/>
      <c r="I19" s="87"/>
      <c r="J19" s="87"/>
      <c r="K19" s="87"/>
      <c r="L19" s="87"/>
      <c r="M19" s="87"/>
      <c r="N19" s="50">
        <f t="shared" si="6"/>
        <v>0</v>
      </c>
      <c r="O19" s="18"/>
      <c r="P19" s="64" t="s">
        <v>68</v>
      </c>
      <c r="Q19" s="87"/>
      <c r="R19" s="87"/>
      <c r="S19" s="87"/>
      <c r="T19" s="87"/>
      <c r="U19" s="87"/>
      <c r="V19" s="87"/>
      <c r="W19" s="87"/>
      <c r="X19" s="87"/>
      <c r="Y19" s="87"/>
      <c r="Z19" s="87"/>
      <c r="AA19" s="87"/>
      <c r="AB19" s="87"/>
      <c r="AC19" s="49">
        <f t="shared" si="7"/>
        <v>0</v>
      </c>
      <c r="AE19" s="64" t="s">
        <v>68</v>
      </c>
      <c r="AF19" s="87"/>
      <c r="AG19" s="87"/>
      <c r="AH19" s="87"/>
      <c r="AI19" s="87"/>
      <c r="AJ19" s="87"/>
      <c r="AK19" s="87"/>
      <c r="AL19" s="87"/>
      <c r="AM19" s="87"/>
      <c r="AN19" s="87"/>
      <c r="AO19" s="87"/>
      <c r="AP19" s="87"/>
      <c r="AQ19" s="87"/>
      <c r="AR19" s="49">
        <f t="shared" si="8"/>
        <v>0</v>
      </c>
    </row>
    <row r="20" spans="1:44" ht="14" customHeight="1" x14ac:dyDescent="0.2">
      <c r="A20" s="64" t="s">
        <v>69</v>
      </c>
      <c r="B20" s="87">
        <f>ROUND('Profit &amp; Loss Account Input'!C11*1.23,2)</f>
        <v>3690</v>
      </c>
      <c r="C20" s="87">
        <f>ROUND('Profit &amp; Loss Account Input'!D11*1.23,2)</f>
        <v>0</v>
      </c>
      <c r="D20" s="87">
        <f>ROUND('Profit &amp; Loss Account Input'!E11*1.23,2)</f>
        <v>3997.5</v>
      </c>
      <c r="E20" s="87">
        <f>ROUND('Profit &amp; Loss Account Input'!F11*1.23,2)</f>
        <v>0</v>
      </c>
      <c r="F20" s="87">
        <f>ROUND('Profit &amp; Loss Account Input'!G11*1.23,2)</f>
        <v>6150</v>
      </c>
      <c r="G20" s="87">
        <f>ROUND('Profit &amp; Loss Account Input'!H11*1.23,2)</f>
        <v>0</v>
      </c>
      <c r="H20" s="87">
        <f>ROUND('Profit &amp; Loss Account Input'!I11*1.23,2)</f>
        <v>8610</v>
      </c>
      <c r="I20" s="87">
        <f>ROUND('Profit &amp; Loss Account Input'!J11*1.23,2)</f>
        <v>0</v>
      </c>
      <c r="J20" s="87">
        <f>ROUND('Profit &amp; Loss Account Input'!K11*1.23,2)</f>
        <v>9840</v>
      </c>
      <c r="K20" s="87">
        <f>ROUND('Profit &amp; Loss Account Input'!L11*1.23,2)</f>
        <v>0</v>
      </c>
      <c r="L20" s="87">
        <f>ROUND('Profit &amp; Loss Account Input'!M11*1.23,2)</f>
        <v>12300</v>
      </c>
      <c r="M20" s="87">
        <f>ROUND('Profit &amp; Loss Account Input'!N11*1.23,2)</f>
        <v>0</v>
      </c>
      <c r="N20" s="50">
        <f t="shared" si="6"/>
        <v>44587.5</v>
      </c>
      <c r="O20" s="18"/>
      <c r="P20" s="64" t="s">
        <v>69</v>
      </c>
      <c r="Q20" s="87">
        <f>ROUND('Profit &amp; Loss Account Input'!P11*1.23,2)</f>
        <v>14760</v>
      </c>
      <c r="R20" s="87">
        <f>ROUND('Profit &amp; Loss Account Input'!Q11*1.23,2)</f>
        <v>0</v>
      </c>
      <c r="S20" s="87">
        <f>ROUND('Profit &amp; Loss Account Input'!R11*1.23,2)</f>
        <v>15990</v>
      </c>
      <c r="T20" s="87">
        <f>ROUND('Profit &amp; Loss Account Input'!S11*1.23,2)</f>
        <v>0</v>
      </c>
      <c r="U20" s="87">
        <f>ROUND('Profit &amp; Loss Account Input'!T11*1.23,2)</f>
        <v>18450</v>
      </c>
      <c r="V20" s="87">
        <f>ROUND('Profit &amp; Loss Account Input'!U11*1.23,2)</f>
        <v>0</v>
      </c>
      <c r="W20" s="87">
        <f>ROUND('Profit &amp; Loss Account Input'!V11*1.23,2)</f>
        <v>0</v>
      </c>
      <c r="X20" s="87">
        <f>ROUND('Profit &amp; Loss Account Input'!W11*1.23,2)</f>
        <v>24600</v>
      </c>
      <c r="Y20" s="87">
        <f>ROUND('Profit &amp; Loss Account Input'!X11*1.23,2)</f>
        <v>0</v>
      </c>
      <c r="Z20" s="87">
        <f>ROUND('Profit &amp; Loss Account Input'!Y11*1.23,2)</f>
        <v>0</v>
      </c>
      <c r="AA20" s="87">
        <f>ROUND('Profit &amp; Loss Account Input'!Z11*1.23,2)</f>
        <v>22140</v>
      </c>
      <c r="AB20" s="87">
        <f>ROUND('Profit &amp; Loss Account Input'!AA11*1.23,2)</f>
        <v>0</v>
      </c>
      <c r="AC20" s="49">
        <f t="shared" si="7"/>
        <v>95940</v>
      </c>
      <c r="AE20" s="64" t="s">
        <v>69</v>
      </c>
      <c r="AF20" s="87">
        <f>ROUND('Profit &amp; Loss Account Input'!AC11*1.23,2)</f>
        <v>18450</v>
      </c>
      <c r="AG20" s="87">
        <f>ROUND('Profit &amp; Loss Account Input'!AD11*1.23,2)</f>
        <v>0</v>
      </c>
      <c r="AH20" s="87">
        <f>ROUND('Profit &amp; Loss Account Input'!AE11*1.23,2)</f>
        <v>22140</v>
      </c>
      <c r="AI20" s="87">
        <f>ROUND('Profit &amp; Loss Account Input'!AF11*1.23,2)</f>
        <v>0</v>
      </c>
      <c r="AJ20" s="87">
        <f>ROUND('Profit &amp; Loss Account Input'!AG11*1.23,2)</f>
        <v>15375</v>
      </c>
      <c r="AK20" s="87">
        <f>ROUND('Profit &amp; Loss Account Input'!AH11*1.23,2)</f>
        <v>0</v>
      </c>
      <c r="AL20" s="87">
        <f>ROUND('Profit &amp; Loss Account Input'!AI11*1.23,2)</f>
        <v>22140</v>
      </c>
      <c r="AM20" s="87">
        <f>ROUND('Profit &amp; Loss Account Input'!AJ11*1.23,2)</f>
        <v>0</v>
      </c>
      <c r="AN20" s="87">
        <f>ROUND('Profit &amp; Loss Account Input'!AK11*1.23,2)</f>
        <v>27060</v>
      </c>
      <c r="AO20" s="87">
        <f>ROUND('Profit &amp; Loss Account Input'!AL11*1.23,2)</f>
        <v>0</v>
      </c>
      <c r="AP20" s="87">
        <f>ROUND('Profit &amp; Loss Account Input'!AM11*1.23,2)</f>
        <v>18450</v>
      </c>
      <c r="AQ20" s="87">
        <f>ROUND('Profit &amp; Loss Account Input'!AN11*1.23,2)</f>
        <v>0</v>
      </c>
      <c r="AR20" s="49">
        <f t="shared" si="8"/>
        <v>123615</v>
      </c>
    </row>
    <row r="21" spans="1:44" ht="14" customHeight="1" x14ac:dyDescent="0.2">
      <c r="A21" s="64" t="s">
        <v>91</v>
      </c>
      <c r="B21" s="87">
        <v>312.44</v>
      </c>
      <c r="C21" s="87">
        <v>312.44</v>
      </c>
      <c r="D21" s="87">
        <v>312.44</v>
      </c>
      <c r="E21" s="87">
        <v>312.44</v>
      </c>
      <c r="F21" s="87">
        <v>312.44</v>
      </c>
      <c r="G21" s="87">
        <v>312.44</v>
      </c>
      <c r="H21" s="87">
        <v>312.44</v>
      </c>
      <c r="I21" s="87">
        <v>312.44</v>
      </c>
      <c r="J21" s="87">
        <v>312.44</v>
      </c>
      <c r="K21" s="87">
        <v>312.44</v>
      </c>
      <c r="L21" s="87">
        <v>312.44</v>
      </c>
      <c r="M21" s="87">
        <v>312.44</v>
      </c>
      <c r="N21" s="50">
        <f t="shared" si="6"/>
        <v>3749.28</v>
      </c>
      <c r="O21" s="18"/>
      <c r="P21" s="64" t="s">
        <v>91</v>
      </c>
      <c r="Q21" s="87">
        <v>312.44</v>
      </c>
      <c r="R21" s="87">
        <v>312.44</v>
      </c>
      <c r="S21" s="87">
        <v>312.44</v>
      </c>
      <c r="T21" s="87">
        <v>312.44</v>
      </c>
      <c r="U21" s="87">
        <v>312.44</v>
      </c>
      <c r="V21" s="87">
        <v>312.44</v>
      </c>
      <c r="W21" s="87">
        <v>312.44</v>
      </c>
      <c r="X21" s="87">
        <v>312.44</v>
      </c>
      <c r="Y21" s="87">
        <v>312.44</v>
      </c>
      <c r="Z21" s="87">
        <v>312.44</v>
      </c>
      <c r="AA21" s="87">
        <v>312.44</v>
      </c>
      <c r="AB21" s="87">
        <v>312.44</v>
      </c>
      <c r="AC21" s="49">
        <f t="shared" si="7"/>
        <v>3749.28</v>
      </c>
      <c r="AE21" s="64" t="s">
        <v>91</v>
      </c>
      <c r="AF21" s="87">
        <v>312.44</v>
      </c>
      <c r="AG21" s="87">
        <v>312.44</v>
      </c>
      <c r="AH21" s="87">
        <v>312.44</v>
      </c>
      <c r="AI21" s="87">
        <v>312.44</v>
      </c>
      <c r="AJ21" s="87">
        <v>312.44</v>
      </c>
      <c r="AK21" s="87">
        <v>312.44</v>
      </c>
      <c r="AL21" s="87">
        <v>312.44</v>
      </c>
      <c r="AM21" s="87">
        <v>312.44</v>
      </c>
      <c r="AN21" s="87">
        <v>312.44</v>
      </c>
      <c r="AO21" s="87">
        <v>312.44</v>
      </c>
      <c r="AP21" s="87">
        <v>312.44</v>
      </c>
      <c r="AQ21" s="87">
        <v>312.44</v>
      </c>
      <c r="AR21" s="49">
        <f t="shared" si="8"/>
        <v>3749.28</v>
      </c>
    </row>
    <row r="22" spans="1:44" ht="14" customHeight="1" x14ac:dyDescent="0.2">
      <c r="A22" s="64" t="s">
        <v>52</v>
      </c>
      <c r="B22" s="87">
        <f>ROUND('Profit &amp; Loss Account Input'!C17*1.23,2)</f>
        <v>1230</v>
      </c>
      <c r="C22" s="87">
        <f>ROUND('Profit &amp; Loss Account Input'!D17*1.23,2)</f>
        <v>0</v>
      </c>
      <c r="D22" s="87">
        <f>ROUND('Profit &amp; Loss Account Input'!E17*1.23,2)</f>
        <v>1230</v>
      </c>
      <c r="E22" s="87">
        <f>ROUND('Profit &amp; Loss Account Input'!F17*1.23,2)</f>
        <v>0</v>
      </c>
      <c r="F22" s="87">
        <f>ROUND('Profit &amp; Loss Account Input'!G17*1.23,2)</f>
        <v>1230</v>
      </c>
      <c r="G22" s="87">
        <f>ROUND('Profit &amp; Loss Account Input'!H17*1.23,2)</f>
        <v>0</v>
      </c>
      <c r="H22" s="87">
        <f>ROUND('Profit &amp; Loss Account Input'!I17*1.23,2)</f>
        <v>1230</v>
      </c>
      <c r="I22" s="87">
        <f>ROUND('Profit &amp; Loss Account Input'!J17*1.23,2)</f>
        <v>0</v>
      </c>
      <c r="J22" s="87">
        <f>ROUND('Profit &amp; Loss Account Input'!K17*1.23,2)</f>
        <v>1230</v>
      </c>
      <c r="K22" s="87">
        <f>ROUND('Profit &amp; Loss Account Input'!L17*1.23,2)</f>
        <v>0</v>
      </c>
      <c r="L22" s="87">
        <f>ROUND('Profit &amp; Loss Account Input'!M17*1.23,2)</f>
        <v>1230</v>
      </c>
      <c r="M22" s="87">
        <f>ROUND('Profit &amp; Loss Account Input'!N17*1.23,2)</f>
        <v>0</v>
      </c>
      <c r="N22" s="50">
        <f t="shared" si="6"/>
        <v>7380</v>
      </c>
      <c r="O22" s="18"/>
      <c r="P22" s="64" t="s">
        <v>52</v>
      </c>
      <c r="Q22" s="87">
        <f>ROUND('Profit &amp; Loss Account Input'!P17*1.23,2)</f>
        <v>2152.5</v>
      </c>
      <c r="R22" s="87">
        <f>ROUND('Profit &amp; Loss Account Input'!Q17*1.23,2)</f>
        <v>2152.5</v>
      </c>
      <c r="S22" s="87">
        <f>ROUND('Profit &amp; Loss Account Input'!R17*1.23,2)</f>
        <v>2152.5</v>
      </c>
      <c r="T22" s="87">
        <f>ROUND('Profit &amp; Loss Account Input'!S17*1.23,2)</f>
        <v>2152.5</v>
      </c>
      <c r="U22" s="87">
        <f>ROUND('Profit &amp; Loss Account Input'!T17*1.23,2)</f>
        <v>2152.5</v>
      </c>
      <c r="V22" s="87">
        <f>ROUND('Profit &amp; Loss Account Input'!U17*1.23,2)</f>
        <v>2152.5</v>
      </c>
      <c r="W22" s="87">
        <f>ROUND('Profit &amp; Loss Account Input'!V17*1.23,2)</f>
        <v>2152.5</v>
      </c>
      <c r="X22" s="87">
        <f>ROUND('Profit &amp; Loss Account Input'!W17*1.23,2)</f>
        <v>2152.5</v>
      </c>
      <c r="Y22" s="87">
        <f>ROUND('Profit &amp; Loss Account Input'!X17*1.23,2)</f>
        <v>2152.5</v>
      </c>
      <c r="Z22" s="87">
        <f>ROUND('Profit &amp; Loss Account Input'!Y17*1.23,2)</f>
        <v>2152.5</v>
      </c>
      <c r="AA22" s="87">
        <f>ROUND('Profit &amp; Loss Account Input'!Z17*1.23,2)</f>
        <v>2152.5</v>
      </c>
      <c r="AB22" s="87">
        <f>ROUND('Profit &amp; Loss Account Input'!AA17*1.23,2)</f>
        <v>2152.5</v>
      </c>
      <c r="AC22" s="49">
        <f t="shared" si="7"/>
        <v>25830</v>
      </c>
      <c r="AE22" s="64" t="s">
        <v>52</v>
      </c>
      <c r="AF22" s="87">
        <f>ROUND('Profit &amp; Loss Account Input'!AC17*1.23,2)</f>
        <v>4305</v>
      </c>
      <c r="AG22" s="87">
        <f>ROUND('Profit &amp; Loss Account Input'!AD17*1.23,2)</f>
        <v>4305</v>
      </c>
      <c r="AH22" s="87">
        <f>ROUND('Profit &amp; Loss Account Input'!AE17*1.23,2)</f>
        <v>4305</v>
      </c>
      <c r="AI22" s="87">
        <f>ROUND('Profit &amp; Loss Account Input'!AF17*1.23,2)</f>
        <v>4305</v>
      </c>
      <c r="AJ22" s="87">
        <f>ROUND('Profit &amp; Loss Account Input'!AG17*1.23,2)</f>
        <v>4305</v>
      </c>
      <c r="AK22" s="87">
        <f>ROUND('Profit &amp; Loss Account Input'!AH17*1.23,2)</f>
        <v>4305</v>
      </c>
      <c r="AL22" s="87">
        <f>ROUND('Profit &amp; Loss Account Input'!AI17*1.23,2)</f>
        <v>4305</v>
      </c>
      <c r="AM22" s="87">
        <f>ROUND('Profit &amp; Loss Account Input'!AJ17*1.23,2)</f>
        <v>4305</v>
      </c>
      <c r="AN22" s="87">
        <f>ROUND('Profit &amp; Loss Account Input'!AK17*1.23,2)</f>
        <v>4305</v>
      </c>
      <c r="AO22" s="87">
        <f>ROUND('Profit &amp; Loss Account Input'!AL17*1.23,2)</f>
        <v>4305</v>
      </c>
      <c r="AP22" s="87">
        <f>ROUND('Profit &amp; Loss Account Input'!AM17*1.23,2)</f>
        <v>4305</v>
      </c>
      <c r="AQ22" s="87">
        <f>ROUND('Profit &amp; Loss Account Input'!AN17*1.23,2)</f>
        <v>4305</v>
      </c>
      <c r="AR22" s="49">
        <f t="shared" si="8"/>
        <v>51660</v>
      </c>
    </row>
    <row r="23" spans="1:44" ht="14" customHeight="1" x14ac:dyDescent="0.2">
      <c r="A23" s="64" t="s">
        <v>70</v>
      </c>
      <c r="B23" s="87">
        <f>ROUND('Profit &amp; Loss Account Input'!C18*1.23,2)</f>
        <v>430.5</v>
      </c>
      <c r="C23" s="87">
        <f>ROUND('Profit &amp; Loss Account Input'!D18*1.23,2)</f>
        <v>430.5</v>
      </c>
      <c r="D23" s="87">
        <f>ROUND('Profit &amp; Loss Account Input'!E18*1.23,2)</f>
        <v>430.5</v>
      </c>
      <c r="E23" s="87">
        <f>ROUND('Profit &amp; Loss Account Input'!F18*1.23,2)</f>
        <v>430.5</v>
      </c>
      <c r="F23" s="87">
        <f>ROUND('Profit &amp; Loss Account Input'!G18*1.23,2)</f>
        <v>430.5</v>
      </c>
      <c r="G23" s="87">
        <f>ROUND('Profit &amp; Loss Account Input'!H18*1.23,2)</f>
        <v>430.5</v>
      </c>
      <c r="H23" s="87">
        <f>ROUND('Profit &amp; Loss Account Input'!I18*1.23,2)</f>
        <v>430.5</v>
      </c>
      <c r="I23" s="87">
        <f>ROUND('Profit &amp; Loss Account Input'!J18*1.23,2)</f>
        <v>430.5</v>
      </c>
      <c r="J23" s="87">
        <f>ROUND('Profit &amp; Loss Account Input'!K18*1.23,2)</f>
        <v>430.5</v>
      </c>
      <c r="K23" s="87">
        <f>ROUND('Profit &amp; Loss Account Input'!L18*1.23,2)</f>
        <v>430.5</v>
      </c>
      <c r="L23" s="87">
        <f>ROUND('Profit &amp; Loss Account Input'!M18*1.23,2)</f>
        <v>430.5</v>
      </c>
      <c r="M23" s="87">
        <f>ROUND('Profit &amp; Loss Account Input'!N18*1.23,2)</f>
        <v>430.5</v>
      </c>
      <c r="N23" s="50">
        <f t="shared" si="6"/>
        <v>5166</v>
      </c>
      <c r="O23" s="18"/>
      <c r="P23" s="64" t="s">
        <v>70</v>
      </c>
      <c r="Q23" s="87">
        <f>ROUND('Profit &amp; Loss Account Input'!P18*1.23,2)</f>
        <v>615</v>
      </c>
      <c r="R23" s="87">
        <f>ROUND('Profit &amp; Loss Account Input'!Q18*1.23,2)</f>
        <v>615</v>
      </c>
      <c r="S23" s="87">
        <f>ROUND('Profit &amp; Loss Account Input'!R18*1.23,2)</f>
        <v>615</v>
      </c>
      <c r="T23" s="87">
        <f>ROUND('Profit &amp; Loss Account Input'!S18*1.23,2)</f>
        <v>615</v>
      </c>
      <c r="U23" s="87">
        <f>ROUND('Profit &amp; Loss Account Input'!T18*1.23,2)</f>
        <v>615</v>
      </c>
      <c r="V23" s="87">
        <f>ROUND('Profit &amp; Loss Account Input'!U18*1.23,2)</f>
        <v>615</v>
      </c>
      <c r="W23" s="87">
        <f>ROUND('Profit &amp; Loss Account Input'!V18*1.23,2)</f>
        <v>615</v>
      </c>
      <c r="X23" s="87">
        <f>ROUND('Profit &amp; Loss Account Input'!W18*1.23,2)</f>
        <v>615</v>
      </c>
      <c r="Y23" s="87">
        <f>ROUND('Profit &amp; Loss Account Input'!X18*1.23,2)</f>
        <v>615</v>
      </c>
      <c r="Z23" s="87">
        <f>ROUND('Profit &amp; Loss Account Input'!Y18*1.23,2)</f>
        <v>615</v>
      </c>
      <c r="AA23" s="87">
        <f>ROUND('Profit &amp; Loss Account Input'!Z18*1.23,2)</f>
        <v>615</v>
      </c>
      <c r="AB23" s="87">
        <f>ROUND('Profit &amp; Loss Account Input'!AA18*1.23,2)</f>
        <v>615</v>
      </c>
      <c r="AC23" s="49">
        <f t="shared" si="7"/>
        <v>7380</v>
      </c>
      <c r="AE23" s="64" t="s">
        <v>70</v>
      </c>
      <c r="AF23" s="87">
        <f>ROUND('Profit &amp; Loss Account Input'!AC18*1.23,2)</f>
        <v>799.5</v>
      </c>
      <c r="AG23" s="87">
        <f>ROUND('Profit &amp; Loss Account Input'!AD18*1.23,2)</f>
        <v>799.5</v>
      </c>
      <c r="AH23" s="87">
        <f>ROUND('Profit &amp; Loss Account Input'!AE18*1.23,2)</f>
        <v>799.5</v>
      </c>
      <c r="AI23" s="87">
        <f>ROUND('Profit &amp; Loss Account Input'!AF18*1.23,2)</f>
        <v>799.5</v>
      </c>
      <c r="AJ23" s="87">
        <f>ROUND('Profit &amp; Loss Account Input'!AG18*1.23,2)</f>
        <v>799.5</v>
      </c>
      <c r="AK23" s="87">
        <f>ROUND('Profit &amp; Loss Account Input'!AH18*1.23,2)</f>
        <v>799.5</v>
      </c>
      <c r="AL23" s="87">
        <f>ROUND('Profit &amp; Loss Account Input'!AI18*1.23,2)</f>
        <v>799.5</v>
      </c>
      <c r="AM23" s="87">
        <f>ROUND('Profit &amp; Loss Account Input'!AJ18*1.23,2)</f>
        <v>799.5</v>
      </c>
      <c r="AN23" s="87">
        <f>ROUND('Profit &amp; Loss Account Input'!AK18*1.23,2)</f>
        <v>799.5</v>
      </c>
      <c r="AO23" s="87">
        <f>ROUND('Profit &amp; Loss Account Input'!AL18*1.23,2)</f>
        <v>799.5</v>
      </c>
      <c r="AP23" s="87">
        <f>ROUND('Profit &amp; Loss Account Input'!AM18*1.23,2)</f>
        <v>799.5</v>
      </c>
      <c r="AQ23" s="87">
        <f>ROUND('Profit &amp; Loss Account Input'!AN18*1.23,2)</f>
        <v>799.5</v>
      </c>
      <c r="AR23" s="49">
        <f t="shared" si="8"/>
        <v>9594</v>
      </c>
    </row>
    <row r="24" spans="1:44" ht="14" customHeight="1" x14ac:dyDescent="0.2">
      <c r="A24" s="64" t="s">
        <v>71</v>
      </c>
      <c r="B24" s="87">
        <f>'Profit &amp; Loss Account Input'!C19</f>
        <v>2500</v>
      </c>
      <c r="C24" s="87">
        <f>'Profit &amp; Loss Account Input'!D19</f>
        <v>2500</v>
      </c>
      <c r="D24" s="87">
        <f>'Profit &amp; Loss Account Input'!E19</f>
        <v>2500</v>
      </c>
      <c r="E24" s="87">
        <f>'Profit &amp; Loss Account Input'!F19</f>
        <v>2500</v>
      </c>
      <c r="F24" s="87">
        <f>'Profit &amp; Loss Account Input'!G19</f>
        <v>2500</v>
      </c>
      <c r="G24" s="87">
        <f>'Profit &amp; Loss Account Input'!H19</f>
        <v>2500</v>
      </c>
      <c r="H24" s="87">
        <f>'Profit &amp; Loss Account Input'!I19</f>
        <v>8052.5</v>
      </c>
      <c r="I24" s="87">
        <f>'Profit &amp; Loss Account Input'!J19</f>
        <v>8052.5</v>
      </c>
      <c r="J24" s="87">
        <f>'Profit &amp; Loss Account Input'!K19</f>
        <v>8052.5</v>
      </c>
      <c r="K24" s="87">
        <f>'Profit &amp; Loss Account Input'!L19</f>
        <v>8052.5</v>
      </c>
      <c r="L24" s="87">
        <f>'Profit &amp; Loss Account Input'!M19</f>
        <v>8052.5</v>
      </c>
      <c r="M24" s="87">
        <f>'Profit &amp; Loss Account Input'!N19</f>
        <v>8052.5</v>
      </c>
      <c r="N24" s="50">
        <f t="shared" si="6"/>
        <v>63315</v>
      </c>
      <c r="O24" s="18"/>
      <c r="P24" s="64" t="s">
        <v>71</v>
      </c>
      <c r="Q24" s="87">
        <f>'Profit &amp; Loss Account Input'!P19</f>
        <v>8052.5</v>
      </c>
      <c r="R24" s="87">
        <f>'Profit &amp; Loss Account Input'!Q19</f>
        <v>8052.5</v>
      </c>
      <c r="S24" s="87">
        <f>'Profit &amp; Loss Account Input'!R19</f>
        <v>8052.5</v>
      </c>
      <c r="T24" s="87">
        <f>'Profit &amp; Loss Account Input'!S19</f>
        <v>8052.5</v>
      </c>
      <c r="U24" s="87">
        <f>'Profit &amp; Loss Account Input'!T19</f>
        <v>8052.5</v>
      </c>
      <c r="V24" s="87">
        <f>'Profit &amp; Loss Account Input'!U19</f>
        <v>8052.5</v>
      </c>
      <c r="W24" s="87">
        <f>'Profit &amp; Loss Account Input'!V19</f>
        <v>10273.5</v>
      </c>
      <c r="X24" s="87">
        <f>'Profit &amp; Loss Account Input'!W19</f>
        <v>10273.5</v>
      </c>
      <c r="Y24" s="87">
        <f>'Profit &amp; Loss Account Input'!X19</f>
        <v>10273.5</v>
      </c>
      <c r="Z24" s="87">
        <f>'Profit &amp; Loss Account Input'!Y19</f>
        <v>10273.5</v>
      </c>
      <c r="AA24" s="87">
        <f>'Profit &amp; Loss Account Input'!Z19</f>
        <v>10273.5</v>
      </c>
      <c r="AB24" s="87">
        <f>'Profit &amp; Loss Account Input'!AA19</f>
        <v>10273.5</v>
      </c>
      <c r="AC24" s="49">
        <f t="shared" si="7"/>
        <v>109956</v>
      </c>
      <c r="AE24" s="64" t="s">
        <v>71</v>
      </c>
      <c r="AF24" s="87">
        <f>'Profit &amp; Loss Account Input'!AC19</f>
        <v>10828.75</v>
      </c>
      <c r="AG24" s="87">
        <f>'Profit &amp; Loss Account Input'!AD19</f>
        <v>10828.75</v>
      </c>
      <c r="AH24" s="87">
        <f>'Profit &amp; Loss Account Input'!AE19</f>
        <v>10828.75</v>
      </c>
      <c r="AI24" s="87">
        <f>'Profit &amp; Loss Account Input'!AF19</f>
        <v>10828.75</v>
      </c>
      <c r="AJ24" s="87">
        <f>'Profit &amp; Loss Account Input'!AG19</f>
        <v>10828.75</v>
      </c>
      <c r="AK24" s="87">
        <f>'Profit &amp; Loss Account Input'!AH19</f>
        <v>10828.75</v>
      </c>
      <c r="AL24" s="87">
        <f>'Profit &amp; Loss Account Input'!AI19</f>
        <v>10828.75</v>
      </c>
      <c r="AM24" s="87">
        <f>'Profit &amp; Loss Account Input'!AJ19</f>
        <v>10828.75</v>
      </c>
      <c r="AN24" s="87">
        <f>'Profit &amp; Loss Account Input'!AK19</f>
        <v>10828.75</v>
      </c>
      <c r="AO24" s="87">
        <f>'Profit &amp; Loss Account Input'!AL19</f>
        <v>10828.75</v>
      </c>
      <c r="AP24" s="87">
        <f>'Profit &amp; Loss Account Input'!AM19</f>
        <v>10828.75</v>
      </c>
      <c r="AQ24" s="87">
        <f>'Profit &amp; Loss Account Input'!AN19</f>
        <v>10828.75</v>
      </c>
      <c r="AR24" s="49">
        <f t="shared" si="8"/>
        <v>129945</v>
      </c>
    </row>
    <row r="25" spans="1:44" ht="14" customHeight="1" x14ac:dyDescent="0.2">
      <c r="A25" s="66" t="s">
        <v>104</v>
      </c>
      <c r="B25" s="87"/>
      <c r="C25" s="87"/>
      <c r="D25" s="87"/>
      <c r="E25" s="87"/>
      <c r="F25" s="87"/>
      <c r="G25" s="87"/>
      <c r="H25" s="87"/>
      <c r="I25" s="87"/>
      <c r="J25" s="87"/>
      <c r="K25" s="87"/>
      <c r="L25" s="87"/>
      <c r="M25" s="87"/>
      <c r="N25" s="50">
        <f t="shared" si="6"/>
        <v>0</v>
      </c>
      <c r="O25" s="18"/>
      <c r="P25" s="66" t="s">
        <v>104</v>
      </c>
      <c r="Q25" s="87">
        <f>'Profit &amp; Loss Account Input'!P20</f>
        <v>0</v>
      </c>
      <c r="R25" s="87">
        <f>'Profit &amp; Loss Account Input'!Q20</f>
        <v>0</v>
      </c>
      <c r="S25" s="87">
        <f>'Profit &amp; Loss Account Input'!R20</f>
        <v>0</v>
      </c>
      <c r="T25" s="87">
        <f>'Profit &amp; Loss Account Input'!S20</f>
        <v>0</v>
      </c>
      <c r="U25" s="87">
        <f>'Profit &amp; Loss Account Input'!T20</f>
        <v>0</v>
      </c>
      <c r="V25" s="87">
        <f>'Profit &amp; Loss Account Input'!U20</f>
        <v>0</v>
      </c>
      <c r="W25" s="87">
        <f>'Profit &amp; Loss Account Input'!V20</f>
        <v>0</v>
      </c>
      <c r="X25" s="87">
        <f>'Profit &amp; Loss Account Input'!W20</f>
        <v>0</v>
      </c>
      <c r="Y25" s="87">
        <f>'Profit &amp; Loss Account Input'!X20</f>
        <v>0</v>
      </c>
      <c r="Z25" s="87">
        <f>'Profit &amp; Loss Account Input'!Y20</f>
        <v>0</v>
      </c>
      <c r="AA25" s="87">
        <f>'Profit &amp; Loss Account Input'!Z20</f>
        <v>0</v>
      </c>
      <c r="AB25" s="87">
        <f>'Profit &amp; Loss Account Input'!AA20</f>
        <v>0</v>
      </c>
      <c r="AC25" s="49">
        <f t="shared" si="7"/>
        <v>0</v>
      </c>
      <c r="AE25" s="66" t="s">
        <v>104</v>
      </c>
      <c r="AF25" s="87">
        <f>'Profit &amp; Loss Account Input'!AC20</f>
        <v>0</v>
      </c>
      <c r="AG25" s="87">
        <f>'Profit &amp; Loss Account Input'!AD20</f>
        <v>0</v>
      </c>
      <c r="AH25" s="87">
        <f>'Profit &amp; Loss Account Input'!AE20</f>
        <v>0</v>
      </c>
      <c r="AI25" s="87">
        <f>'Profit &amp; Loss Account Input'!AF20</f>
        <v>0</v>
      </c>
      <c r="AJ25" s="87">
        <f>'Profit &amp; Loss Account Input'!AG20</f>
        <v>0</v>
      </c>
      <c r="AK25" s="87">
        <f>'Profit &amp; Loss Account Input'!AH20</f>
        <v>0</v>
      </c>
      <c r="AL25" s="87">
        <f>'Profit &amp; Loss Account Input'!AI20</f>
        <v>0</v>
      </c>
      <c r="AM25" s="87">
        <f>'Profit &amp; Loss Account Input'!AJ20</f>
        <v>0</v>
      </c>
      <c r="AN25" s="87">
        <f>'Profit &amp; Loss Account Input'!AK20</f>
        <v>0</v>
      </c>
      <c r="AO25" s="87">
        <f>'Profit &amp; Loss Account Input'!AL20</f>
        <v>0</v>
      </c>
      <c r="AP25" s="87">
        <f>'Profit &amp; Loss Account Input'!AM20</f>
        <v>0</v>
      </c>
      <c r="AQ25" s="87">
        <f>'Profit &amp; Loss Account Input'!AN20</f>
        <v>0</v>
      </c>
      <c r="AR25" s="49">
        <f t="shared" si="8"/>
        <v>0</v>
      </c>
    </row>
    <row r="26" spans="1:44" ht="14" customHeight="1" x14ac:dyDescent="0.2">
      <c r="A26" s="64" t="s">
        <v>72</v>
      </c>
      <c r="B26" s="87"/>
      <c r="C26" s="87"/>
      <c r="D26" s="87"/>
      <c r="E26" s="87"/>
      <c r="F26" s="87"/>
      <c r="G26" s="87"/>
      <c r="H26" s="87"/>
      <c r="I26" s="87"/>
      <c r="J26" s="87"/>
      <c r="K26" s="87"/>
      <c r="L26" s="87"/>
      <c r="M26" s="87"/>
      <c r="N26" s="50">
        <f t="shared" si="6"/>
        <v>0</v>
      </c>
      <c r="O26" s="18"/>
      <c r="P26" s="64" t="s">
        <v>72</v>
      </c>
      <c r="Q26" s="87"/>
      <c r="R26" s="87"/>
      <c r="S26" s="87"/>
      <c r="T26" s="87"/>
      <c r="U26" s="87"/>
      <c r="V26" s="87"/>
      <c r="W26" s="87"/>
      <c r="X26" s="87"/>
      <c r="Y26" s="87"/>
      <c r="Z26" s="87"/>
      <c r="AA26" s="87"/>
      <c r="AB26" s="87"/>
      <c r="AC26" s="49">
        <f t="shared" si="7"/>
        <v>0</v>
      </c>
      <c r="AE26" s="64" t="s">
        <v>72</v>
      </c>
      <c r="AF26" s="87"/>
      <c r="AG26" s="87"/>
      <c r="AH26" s="87"/>
      <c r="AI26" s="87"/>
      <c r="AJ26" s="87"/>
      <c r="AK26" s="87"/>
      <c r="AL26" s="87"/>
      <c r="AM26" s="87"/>
      <c r="AN26" s="87"/>
      <c r="AO26" s="87"/>
      <c r="AP26" s="87"/>
      <c r="AQ26" s="87"/>
      <c r="AR26" s="49">
        <f t="shared" si="8"/>
        <v>0</v>
      </c>
    </row>
    <row r="27" spans="1:44" ht="14" customHeight="1" x14ac:dyDescent="0.2">
      <c r="A27" s="64" t="s">
        <v>54</v>
      </c>
      <c r="B27" s="87">
        <f>'Profit &amp; Loss Account Input'!C21</f>
        <v>550</v>
      </c>
      <c r="C27" s="87">
        <f>'Profit &amp; Loss Account Input'!D21</f>
        <v>550</v>
      </c>
      <c r="D27" s="87">
        <f>'Profit &amp; Loss Account Input'!E21</f>
        <v>550</v>
      </c>
      <c r="E27" s="87">
        <f>'Profit &amp; Loss Account Input'!F21</f>
        <v>550</v>
      </c>
      <c r="F27" s="87">
        <f>'Profit &amp; Loss Account Input'!G21</f>
        <v>550</v>
      </c>
      <c r="G27" s="87">
        <f>'Profit &amp; Loss Account Input'!H21</f>
        <v>550</v>
      </c>
      <c r="H27" s="87">
        <f>'Profit &amp; Loss Account Input'!I21</f>
        <v>550</v>
      </c>
      <c r="I27" s="87">
        <f>'Profit &amp; Loss Account Input'!J21</f>
        <v>550</v>
      </c>
      <c r="J27" s="87">
        <f>'Profit &amp; Loss Account Input'!K21</f>
        <v>550</v>
      </c>
      <c r="K27" s="87">
        <f>'Profit &amp; Loss Account Input'!L21</f>
        <v>550</v>
      </c>
      <c r="L27" s="87">
        <f>'Profit &amp; Loss Account Input'!M21</f>
        <v>550</v>
      </c>
      <c r="M27" s="87">
        <f>'Profit &amp; Loss Account Input'!N21</f>
        <v>550</v>
      </c>
      <c r="N27" s="50">
        <f t="shared" si="6"/>
        <v>6600</v>
      </c>
      <c r="O27" s="18"/>
      <c r="P27" s="64" t="s">
        <v>54</v>
      </c>
      <c r="Q27" s="87">
        <f>'Profit &amp; Loss Account Input'!P21</f>
        <v>650</v>
      </c>
      <c r="R27" s="87">
        <f>'Profit &amp; Loss Account Input'!Q21</f>
        <v>650</v>
      </c>
      <c r="S27" s="87">
        <f>'Profit &amp; Loss Account Input'!R21</f>
        <v>650</v>
      </c>
      <c r="T27" s="87">
        <f>'Profit &amp; Loss Account Input'!S21</f>
        <v>650</v>
      </c>
      <c r="U27" s="87">
        <f>'Profit &amp; Loss Account Input'!T21</f>
        <v>650</v>
      </c>
      <c r="V27" s="87">
        <f>'Profit &amp; Loss Account Input'!U21</f>
        <v>650</v>
      </c>
      <c r="W27" s="87">
        <f>'Profit &amp; Loss Account Input'!V21</f>
        <v>650</v>
      </c>
      <c r="X27" s="87">
        <f>'Profit &amp; Loss Account Input'!W21</f>
        <v>650</v>
      </c>
      <c r="Y27" s="87">
        <f>'Profit &amp; Loss Account Input'!X21</f>
        <v>650</v>
      </c>
      <c r="Z27" s="87">
        <f>'Profit &amp; Loss Account Input'!Y21</f>
        <v>650</v>
      </c>
      <c r="AA27" s="87">
        <f>'Profit &amp; Loss Account Input'!Z21</f>
        <v>650</v>
      </c>
      <c r="AB27" s="87">
        <f>'Profit &amp; Loss Account Input'!AA21</f>
        <v>650</v>
      </c>
      <c r="AC27" s="49">
        <f t="shared" si="7"/>
        <v>7800</v>
      </c>
      <c r="AE27" s="64" t="s">
        <v>54</v>
      </c>
      <c r="AF27" s="87">
        <f>'Profit &amp; Loss Account Input'!AC21</f>
        <v>750</v>
      </c>
      <c r="AG27" s="87">
        <f>'Profit &amp; Loss Account Input'!AD21</f>
        <v>750</v>
      </c>
      <c r="AH27" s="87">
        <f>'Profit &amp; Loss Account Input'!AE21</f>
        <v>750</v>
      </c>
      <c r="AI27" s="87">
        <f>'Profit &amp; Loss Account Input'!AF21</f>
        <v>750</v>
      </c>
      <c r="AJ27" s="87">
        <f>'Profit &amp; Loss Account Input'!AG21</f>
        <v>750</v>
      </c>
      <c r="AK27" s="87">
        <f>'Profit &amp; Loss Account Input'!AH21</f>
        <v>750</v>
      </c>
      <c r="AL27" s="87">
        <f>'Profit &amp; Loss Account Input'!AI21</f>
        <v>750</v>
      </c>
      <c r="AM27" s="87">
        <f>'Profit &amp; Loss Account Input'!AJ21</f>
        <v>750</v>
      </c>
      <c r="AN27" s="87">
        <f>'Profit &amp; Loss Account Input'!AK21</f>
        <v>750</v>
      </c>
      <c r="AO27" s="87">
        <f>'Profit &amp; Loss Account Input'!AL21</f>
        <v>750</v>
      </c>
      <c r="AP27" s="87">
        <f>'Profit &amp; Loss Account Input'!AM21</f>
        <v>750</v>
      </c>
      <c r="AQ27" s="87">
        <f>'Profit &amp; Loss Account Input'!AN21</f>
        <v>750</v>
      </c>
      <c r="AR27" s="49">
        <f t="shared" si="8"/>
        <v>9000</v>
      </c>
    </row>
    <row r="28" spans="1:44" ht="14" customHeight="1" x14ac:dyDescent="0.2">
      <c r="A28" s="64" t="s">
        <v>55</v>
      </c>
      <c r="B28" s="87">
        <f>ROUND('Profit &amp; Loss Account Input'!C22*1.135,2)</f>
        <v>0</v>
      </c>
      <c r="C28" s="87">
        <f>ROUND('Profit &amp; Loss Account Input'!D22*1.135,2)</f>
        <v>170.25</v>
      </c>
      <c r="D28" s="87">
        <f>ROUND('Profit &amp; Loss Account Input'!E22*1.135,2)</f>
        <v>0</v>
      </c>
      <c r="E28" s="87">
        <f>ROUND('Profit &amp; Loss Account Input'!F22*1.135,2)</f>
        <v>170.25</v>
      </c>
      <c r="F28" s="87">
        <f>ROUND('Profit &amp; Loss Account Input'!G22*1.135,2)</f>
        <v>0</v>
      </c>
      <c r="G28" s="87">
        <f>ROUND('Profit &amp; Loss Account Input'!H22*1.135,2)</f>
        <v>170.25</v>
      </c>
      <c r="H28" s="87">
        <f>ROUND('Profit &amp; Loss Account Input'!I22*1.135,2)</f>
        <v>0</v>
      </c>
      <c r="I28" s="87">
        <f>ROUND('Profit &amp; Loss Account Input'!J22*1.135,2)</f>
        <v>170.25</v>
      </c>
      <c r="J28" s="87">
        <f>ROUND('Profit &amp; Loss Account Input'!K22*1.135,2)</f>
        <v>0</v>
      </c>
      <c r="K28" s="87">
        <f>ROUND('Profit &amp; Loss Account Input'!L22*1.135,2)</f>
        <v>170.25</v>
      </c>
      <c r="L28" s="87">
        <f>ROUND('Profit &amp; Loss Account Input'!M22*1.135,2)</f>
        <v>0</v>
      </c>
      <c r="M28" s="87">
        <f>ROUND('Profit &amp; Loss Account Input'!N22*1.135,2)</f>
        <v>170.25</v>
      </c>
      <c r="N28" s="50">
        <f t="shared" si="6"/>
        <v>1021.5</v>
      </c>
      <c r="O28" s="18"/>
      <c r="P28" s="64" t="s">
        <v>55</v>
      </c>
      <c r="Q28" s="87">
        <f>ROUND('Profit &amp; Loss Account Input'!P22*1.135,2)</f>
        <v>0</v>
      </c>
      <c r="R28" s="87">
        <f>ROUND('Profit &amp; Loss Account Input'!Q22*1.135,2)</f>
        <v>227</v>
      </c>
      <c r="S28" s="87">
        <f>ROUND('Profit &amp; Loss Account Input'!R22*1.135,2)</f>
        <v>0</v>
      </c>
      <c r="T28" s="87">
        <f>ROUND('Profit &amp; Loss Account Input'!S22*1.135,2)</f>
        <v>227</v>
      </c>
      <c r="U28" s="87">
        <f>ROUND('Profit &amp; Loss Account Input'!T22*1.135,2)</f>
        <v>0</v>
      </c>
      <c r="V28" s="87">
        <f>ROUND('Profit &amp; Loss Account Input'!U22*1.135,2)</f>
        <v>227</v>
      </c>
      <c r="W28" s="87">
        <f>ROUND('Profit &amp; Loss Account Input'!V22*1.135,2)</f>
        <v>0</v>
      </c>
      <c r="X28" s="87">
        <f>ROUND('Profit &amp; Loss Account Input'!W22*1.135,2)</f>
        <v>227</v>
      </c>
      <c r="Y28" s="87">
        <f>ROUND('Profit &amp; Loss Account Input'!X22*1.135,2)</f>
        <v>0</v>
      </c>
      <c r="Z28" s="87">
        <f>ROUND('Profit &amp; Loss Account Input'!Y22*1.135,2)</f>
        <v>227</v>
      </c>
      <c r="AA28" s="87">
        <f>ROUND('Profit &amp; Loss Account Input'!Z22*1.135,2)</f>
        <v>0</v>
      </c>
      <c r="AB28" s="87">
        <f>ROUND('Profit &amp; Loss Account Input'!AA22*1.135,2)</f>
        <v>227</v>
      </c>
      <c r="AC28" s="49">
        <f t="shared" si="7"/>
        <v>1362</v>
      </c>
      <c r="AE28" s="64" t="s">
        <v>55</v>
      </c>
      <c r="AF28" s="87">
        <f>ROUND('Profit &amp; Loss Account Input'!AC22*1.135,2)</f>
        <v>0</v>
      </c>
      <c r="AG28" s="87">
        <f>ROUND('Profit &amp; Loss Account Input'!AD22*1.135,2)</f>
        <v>340.5</v>
      </c>
      <c r="AH28" s="87">
        <f>ROUND('Profit &amp; Loss Account Input'!AE22*1.135,2)</f>
        <v>0</v>
      </c>
      <c r="AI28" s="87">
        <f>ROUND('Profit &amp; Loss Account Input'!AF22*1.135,2)</f>
        <v>340.5</v>
      </c>
      <c r="AJ28" s="87">
        <f>ROUND('Profit &amp; Loss Account Input'!AG22*1.135,2)</f>
        <v>0</v>
      </c>
      <c r="AK28" s="87">
        <f>ROUND('Profit &amp; Loss Account Input'!AH22*1.135,2)</f>
        <v>340.5</v>
      </c>
      <c r="AL28" s="87">
        <f>ROUND('Profit &amp; Loss Account Input'!AI22*1.135,2)</f>
        <v>0</v>
      </c>
      <c r="AM28" s="87">
        <f>ROUND('Profit &amp; Loss Account Input'!AJ22*1.135,2)</f>
        <v>340.5</v>
      </c>
      <c r="AN28" s="87">
        <f>ROUND('Profit &amp; Loss Account Input'!AK22*1.135,2)</f>
        <v>0</v>
      </c>
      <c r="AO28" s="87">
        <f>ROUND('Profit &amp; Loss Account Input'!AL22*1.135,2)</f>
        <v>340.5</v>
      </c>
      <c r="AP28" s="87">
        <f>ROUND('Profit &amp; Loss Account Input'!AM22*1.135,2)</f>
        <v>0</v>
      </c>
      <c r="AQ28" s="87">
        <f>ROUND('Profit &amp; Loss Account Input'!AN22*1.135,2)</f>
        <v>340.5</v>
      </c>
      <c r="AR28" s="49">
        <f t="shared" si="8"/>
        <v>2043</v>
      </c>
    </row>
    <row r="29" spans="1:44" ht="14" customHeight="1" x14ac:dyDescent="0.2">
      <c r="A29" s="64" t="s">
        <v>90</v>
      </c>
      <c r="B29" s="87">
        <f>ROUND('Profit &amp; Loss Account Input'!C23*1.23,2)</f>
        <v>61.5</v>
      </c>
      <c r="C29" s="87">
        <f>ROUND('Profit &amp; Loss Account Input'!D23*1.23,2)</f>
        <v>61.5</v>
      </c>
      <c r="D29" s="87">
        <f>ROUND('Profit &amp; Loss Account Input'!E23*1.23,2)</f>
        <v>61.5</v>
      </c>
      <c r="E29" s="87">
        <f>ROUND('Profit &amp; Loss Account Input'!F23*1.23,2)</f>
        <v>61.5</v>
      </c>
      <c r="F29" s="87">
        <f>ROUND('Profit &amp; Loss Account Input'!G23*1.23,2)</f>
        <v>61.5</v>
      </c>
      <c r="G29" s="87">
        <f>ROUND('Profit &amp; Loss Account Input'!H23*1.23,2)</f>
        <v>61.5</v>
      </c>
      <c r="H29" s="87">
        <f>ROUND('Profit &amp; Loss Account Input'!I23*1.23,2)</f>
        <v>61.5</v>
      </c>
      <c r="I29" s="87">
        <f>ROUND('Profit &amp; Loss Account Input'!J23*1.23,2)</f>
        <v>61.5</v>
      </c>
      <c r="J29" s="87">
        <f>ROUND('Profit &amp; Loss Account Input'!K23*1.23,2)</f>
        <v>61.5</v>
      </c>
      <c r="K29" s="87">
        <f>ROUND('Profit &amp; Loss Account Input'!L23*1.23,2)</f>
        <v>61.5</v>
      </c>
      <c r="L29" s="87">
        <f>ROUND('Profit &amp; Loss Account Input'!M23*1.23,2)</f>
        <v>61.5</v>
      </c>
      <c r="M29" s="87">
        <f>ROUND('Profit &amp; Loss Account Input'!N23*1.23,2)</f>
        <v>61.5</v>
      </c>
      <c r="N29" s="50">
        <f t="shared" si="6"/>
        <v>738</v>
      </c>
      <c r="O29" s="18"/>
      <c r="P29" s="64" t="s">
        <v>90</v>
      </c>
      <c r="Q29" s="87">
        <f>ROUND('Profit &amp; Loss Account Input'!P23*1.23,2)</f>
        <v>123</v>
      </c>
      <c r="R29" s="87">
        <f>ROUND('Profit &amp; Loss Account Input'!Q23*1.23,2)</f>
        <v>123</v>
      </c>
      <c r="S29" s="87">
        <f>ROUND('Profit &amp; Loss Account Input'!R23*1.23,2)</f>
        <v>123</v>
      </c>
      <c r="T29" s="87">
        <f>ROUND('Profit &amp; Loss Account Input'!S23*1.23,2)</f>
        <v>123</v>
      </c>
      <c r="U29" s="87">
        <f>ROUND('Profit &amp; Loss Account Input'!T23*1.23,2)</f>
        <v>123</v>
      </c>
      <c r="V29" s="87">
        <f>ROUND('Profit &amp; Loss Account Input'!U23*1.23,2)</f>
        <v>123</v>
      </c>
      <c r="W29" s="87">
        <f>ROUND('Profit &amp; Loss Account Input'!V23*1.23,2)</f>
        <v>123</v>
      </c>
      <c r="X29" s="87">
        <f>ROUND('Profit &amp; Loss Account Input'!W23*1.23,2)</f>
        <v>123</v>
      </c>
      <c r="Y29" s="87">
        <f>ROUND('Profit &amp; Loss Account Input'!X23*1.23,2)</f>
        <v>123</v>
      </c>
      <c r="Z29" s="87">
        <f>ROUND('Profit &amp; Loss Account Input'!Y23*1.23,2)</f>
        <v>123</v>
      </c>
      <c r="AA29" s="87">
        <f>ROUND('Profit &amp; Loss Account Input'!Z23*1.23,2)</f>
        <v>123</v>
      </c>
      <c r="AB29" s="87">
        <f>ROUND('Profit &amp; Loss Account Input'!AA23*1.23,2)</f>
        <v>123</v>
      </c>
      <c r="AC29" s="49">
        <f t="shared" si="7"/>
        <v>1476</v>
      </c>
      <c r="AE29" s="64" t="s">
        <v>90</v>
      </c>
      <c r="AF29" s="87">
        <f>ROUND('Profit &amp; Loss Account Input'!AC23*1.23,2)</f>
        <v>184.5</v>
      </c>
      <c r="AG29" s="87">
        <f>ROUND('Profit &amp; Loss Account Input'!AD23*1.23,2)</f>
        <v>184.5</v>
      </c>
      <c r="AH29" s="87">
        <f>ROUND('Profit &amp; Loss Account Input'!AE23*1.23,2)</f>
        <v>184.5</v>
      </c>
      <c r="AI29" s="87">
        <f>ROUND('Profit &amp; Loss Account Input'!AF23*1.23,2)</f>
        <v>184.5</v>
      </c>
      <c r="AJ29" s="87">
        <f>ROUND('Profit &amp; Loss Account Input'!AG23*1.23,2)</f>
        <v>184.5</v>
      </c>
      <c r="AK29" s="87">
        <f>ROUND('Profit &amp; Loss Account Input'!AH23*1.23,2)</f>
        <v>184.5</v>
      </c>
      <c r="AL29" s="87">
        <f>ROUND('Profit &amp; Loss Account Input'!AI23*1.23,2)</f>
        <v>184.5</v>
      </c>
      <c r="AM29" s="87">
        <f>ROUND('Profit &amp; Loss Account Input'!AJ23*1.23,2)</f>
        <v>184.5</v>
      </c>
      <c r="AN29" s="87">
        <f>ROUND('Profit &amp; Loss Account Input'!AK23*1.23,2)</f>
        <v>184.5</v>
      </c>
      <c r="AO29" s="87">
        <f>ROUND('Profit &amp; Loss Account Input'!AL23*1.23,2)</f>
        <v>184.5</v>
      </c>
      <c r="AP29" s="87">
        <f>ROUND('Profit &amp; Loss Account Input'!AM23*1.23,2)</f>
        <v>184.5</v>
      </c>
      <c r="AQ29" s="87">
        <f>ROUND('Profit &amp; Loss Account Input'!AN23*1.23,2)</f>
        <v>184.5</v>
      </c>
      <c r="AR29" s="49">
        <f t="shared" si="8"/>
        <v>2214</v>
      </c>
    </row>
    <row r="30" spans="1:44" ht="14" customHeight="1" x14ac:dyDescent="0.2">
      <c r="A30" s="64" t="s">
        <v>56</v>
      </c>
      <c r="B30" s="87">
        <f>ROUND('Profit &amp; Loss Account Input'!C24*1.23,2)</f>
        <v>92.25</v>
      </c>
      <c r="C30" s="87">
        <f>ROUND('Profit &amp; Loss Account Input'!D24*1.23,2)</f>
        <v>92.25</v>
      </c>
      <c r="D30" s="87">
        <f>ROUND('Profit &amp; Loss Account Input'!E24*1.23,2)</f>
        <v>92.25</v>
      </c>
      <c r="E30" s="87">
        <f>ROUND('Profit &amp; Loss Account Input'!F24*1.23,2)</f>
        <v>92.25</v>
      </c>
      <c r="F30" s="87">
        <f>ROUND('Profit &amp; Loss Account Input'!G24*1.23,2)</f>
        <v>92.25</v>
      </c>
      <c r="G30" s="87">
        <f>ROUND('Profit &amp; Loss Account Input'!H24*1.23,2)</f>
        <v>92.25</v>
      </c>
      <c r="H30" s="87">
        <f>ROUND('Profit &amp; Loss Account Input'!I24*1.23,2)</f>
        <v>92.25</v>
      </c>
      <c r="I30" s="87">
        <f>ROUND('Profit &amp; Loss Account Input'!J24*1.23,2)</f>
        <v>92.25</v>
      </c>
      <c r="J30" s="87">
        <f>ROUND('Profit &amp; Loss Account Input'!K24*1.23,2)</f>
        <v>92.25</v>
      </c>
      <c r="K30" s="87">
        <f>ROUND('Profit &amp; Loss Account Input'!L24*1.23,2)</f>
        <v>92.25</v>
      </c>
      <c r="L30" s="87">
        <f>ROUND('Profit &amp; Loss Account Input'!M24*1.23,2)</f>
        <v>92.25</v>
      </c>
      <c r="M30" s="87">
        <f>ROUND('Profit &amp; Loss Account Input'!N24*1.23,2)</f>
        <v>92.25</v>
      </c>
      <c r="N30" s="50">
        <f t="shared" si="6"/>
        <v>1107</v>
      </c>
      <c r="O30" s="18"/>
      <c r="P30" s="64" t="s">
        <v>56</v>
      </c>
      <c r="Q30" s="87">
        <f>ROUND('Profit &amp; Loss Account Input'!P24*1.23,2)</f>
        <v>123</v>
      </c>
      <c r="R30" s="87">
        <f>ROUND('Profit &amp; Loss Account Input'!Q24*1.23,2)</f>
        <v>123</v>
      </c>
      <c r="S30" s="87">
        <f>ROUND('Profit &amp; Loss Account Input'!R24*1.23,2)</f>
        <v>123</v>
      </c>
      <c r="T30" s="87">
        <f>ROUND('Profit &amp; Loss Account Input'!S24*1.23,2)</f>
        <v>123</v>
      </c>
      <c r="U30" s="87">
        <f>ROUND('Profit &amp; Loss Account Input'!T24*1.23,2)</f>
        <v>123</v>
      </c>
      <c r="V30" s="87">
        <f>ROUND('Profit &amp; Loss Account Input'!U24*1.23,2)</f>
        <v>123</v>
      </c>
      <c r="W30" s="87">
        <f>ROUND('Profit &amp; Loss Account Input'!V24*1.23,2)</f>
        <v>123</v>
      </c>
      <c r="X30" s="87">
        <f>ROUND('Profit &amp; Loss Account Input'!W24*1.23,2)</f>
        <v>123</v>
      </c>
      <c r="Y30" s="87">
        <f>ROUND('Profit &amp; Loss Account Input'!X24*1.23,2)</f>
        <v>123</v>
      </c>
      <c r="Z30" s="87">
        <f>ROUND('Profit &amp; Loss Account Input'!Y24*1.23,2)</f>
        <v>123</v>
      </c>
      <c r="AA30" s="87">
        <f>ROUND('Profit &amp; Loss Account Input'!Z24*1.23,2)</f>
        <v>123</v>
      </c>
      <c r="AB30" s="87">
        <f>ROUND('Profit &amp; Loss Account Input'!AA24*1.23,2)</f>
        <v>123</v>
      </c>
      <c r="AC30" s="49">
        <f t="shared" si="7"/>
        <v>1476</v>
      </c>
      <c r="AE30" s="64" t="s">
        <v>56</v>
      </c>
      <c r="AF30" s="87">
        <f>ROUND('Profit &amp; Loss Account Input'!AC24*1.23,2)</f>
        <v>184.5</v>
      </c>
      <c r="AG30" s="87">
        <f>ROUND('Profit &amp; Loss Account Input'!AD24*1.23,2)</f>
        <v>184.5</v>
      </c>
      <c r="AH30" s="87">
        <f>ROUND('Profit &amp; Loss Account Input'!AE24*1.23,2)</f>
        <v>184.5</v>
      </c>
      <c r="AI30" s="87">
        <f>ROUND('Profit &amp; Loss Account Input'!AF24*1.23,2)</f>
        <v>184.5</v>
      </c>
      <c r="AJ30" s="87">
        <f>ROUND('Profit &amp; Loss Account Input'!AG24*1.23,2)</f>
        <v>184.5</v>
      </c>
      <c r="AK30" s="87">
        <f>ROUND('Profit &amp; Loss Account Input'!AH24*1.23,2)</f>
        <v>184.5</v>
      </c>
      <c r="AL30" s="87">
        <f>ROUND('Profit &amp; Loss Account Input'!AI24*1.23,2)</f>
        <v>184.5</v>
      </c>
      <c r="AM30" s="87">
        <f>ROUND('Profit &amp; Loss Account Input'!AJ24*1.23,2)</f>
        <v>184.5</v>
      </c>
      <c r="AN30" s="87">
        <f>ROUND('Profit &amp; Loss Account Input'!AK24*1.23,2)</f>
        <v>184.5</v>
      </c>
      <c r="AO30" s="87">
        <f>ROUND('Profit &amp; Loss Account Input'!AL24*1.23,2)</f>
        <v>184.5</v>
      </c>
      <c r="AP30" s="87">
        <f>ROUND('Profit &amp; Loss Account Input'!AM24*1.23,2)</f>
        <v>184.5</v>
      </c>
      <c r="AQ30" s="87">
        <f>ROUND('Profit &amp; Loss Account Input'!AN24*1.23,2)</f>
        <v>184.5</v>
      </c>
      <c r="AR30" s="49">
        <f t="shared" si="8"/>
        <v>2214</v>
      </c>
    </row>
    <row r="31" spans="1:44" ht="14" customHeight="1" x14ac:dyDescent="0.2">
      <c r="A31" s="64" t="s">
        <v>57</v>
      </c>
      <c r="B31" s="87">
        <f>'Profit &amp; Loss Account Input'!C25</f>
        <v>500</v>
      </c>
      <c r="C31" s="87">
        <f>'Profit &amp; Loss Account Input'!D25</f>
        <v>500</v>
      </c>
      <c r="D31" s="87">
        <f>'Profit &amp; Loss Account Input'!E25</f>
        <v>500</v>
      </c>
      <c r="E31" s="87">
        <f>'Profit &amp; Loss Account Input'!F25</f>
        <v>500</v>
      </c>
      <c r="F31" s="87">
        <f>'Profit &amp; Loss Account Input'!G25</f>
        <v>500</v>
      </c>
      <c r="G31" s="87">
        <f>'Profit &amp; Loss Account Input'!H25</f>
        <v>500</v>
      </c>
      <c r="H31" s="87">
        <f>'Profit &amp; Loss Account Input'!I25</f>
        <v>500</v>
      </c>
      <c r="I31" s="87">
        <f>'Profit &amp; Loss Account Input'!J25</f>
        <v>500</v>
      </c>
      <c r="J31" s="87">
        <f>'Profit &amp; Loss Account Input'!K25</f>
        <v>500</v>
      </c>
      <c r="K31" s="87">
        <f>'Profit &amp; Loss Account Input'!L25</f>
        <v>500</v>
      </c>
      <c r="L31" s="87">
        <f>'Profit &amp; Loss Account Input'!M25</f>
        <v>500</v>
      </c>
      <c r="M31" s="87">
        <f>'Profit &amp; Loss Account Input'!N25</f>
        <v>500</v>
      </c>
      <c r="N31" s="50">
        <f t="shared" si="6"/>
        <v>6000</v>
      </c>
      <c r="O31" s="18"/>
      <c r="P31" s="64" t="s">
        <v>57</v>
      </c>
      <c r="Q31" s="87">
        <f>'Profit &amp; Loss Account Input'!P25</f>
        <v>600</v>
      </c>
      <c r="R31" s="87">
        <f>'Profit &amp; Loss Account Input'!Q25</f>
        <v>600</v>
      </c>
      <c r="S31" s="87">
        <f>'Profit &amp; Loss Account Input'!R25</f>
        <v>600</v>
      </c>
      <c r="T31" s="87">
        <f>'Profit &amp; Loss Account Input'!S25</f>
        <v>600</v>
      </c>
      <c r="U31" s="87">
        <f>'Profit &amp; Loss Account Input'!T25</f>
        <v>600</v>
      </c>
      <c r="V31" s="87">
        <f>'Profit &amp; Loss Account Input'!U25</f>
        <v>600</v>
      </c>
      <c r="W31" s="87">
        <f>'Profit &amp; Loss Account Input'!V25</f>
        <v>600</v>
      </c>
      <c r="X31" s="87">
        <f>'Profit &amp; Loss Account Input'!W25</f>
        <v>600</v>
      </c>
      <c r="Y31" s="87">
        <f>'Profit &amp; Loss Account Input'!X25</f>
        <v>600</v>
      </c>
      <c r="Z31" s="87">
        <f>'Profit &amp; Loss Account Input'!Y25</f>
        <v>600</v>
      </c>
      <c r="AA31" s="87">
        <f>'Profit &amp; Loss Account Input'!Z25</f>
        <v>600</v>
      </c>
      <c r="AB31" s="87">
        <f>'Profit &amp; Loss Account Input'!AA25</f>
        <v>600</v>
      </c>
      <c r="AC31" s="49">
        <f t="shared" si="7"/>
        <v>7200</v>
      </c>
      <c r="AE31" s="64" t="s">
        <v>57</v>
      </c>
      <c r="AF31" s="87">
        <f>'Profit &amp; Loss Account Input'!AC25</f>
        <v>750</v>
      </c>
      <c r="AG31" s="87">
        <f>'Profit &amp; Loss Account Input'!AD25</f>
        <v>750</v>
      </c>
      <c r="AH31" s="87">
        <f>'Profit &amp; Loss Account Input'!AE25</f>
        <v>750</v>
      </c>
      <c r="AI31" s="87">
        <f>'Profit &amp; Loss Account Input'!AF25</f>
        <v>750</v>
      </c>
      <c r="AJ31" s="87">
        <f>'Profit &amp; Loss Account Input'!AG25</f>
        <v>750</v>
      </c>
      <c r="AK31" s="87">
        <f>'Profit &amp; Loss Account Input'!AH25</f>
        <v>750</v>
      </c>
      <c r="AL31" s="87">
        <f>'Profit &amp; Loss Account Input'!AI25</f>
        <v>750</v>
      </c>
      <c r="AM31" s="87">
        <f>'Profit &amp; Loss Account Input'!AJ25</f>
        <v>750</v>
      </c>
      <c r="AN31" s="87">
        <f>'Profit &amp; Loss Account Input'!AK25</f>
        <v>750</v>
      </c>
      <c r="AO31" s="87">
        <f>'Profit &amp; Loss Account Input'!AL25</f>
        <v>750</v>
      </c>
      <c r="AP31" s="87">
        <f>'Profit &amp; Loss Account Input'!AM25</f>
        <v>750</v>
      </c>
      <c r="AQ31" s="87">
        <f>'Profit &amp; Loss Account Input'!AN25</f>
        <v>750</v>
      </c>
      <c r="AR31" s="49">
        <f t="shared" si="8"/>
        <v>9000</v>
      </c>
    </row>
    <row r="32" spans="1:44" ht="14" customHeight="1" x14ac:dyDescent="0.2">
      <c r="A32" s="64" t="s">
        <v>73</v>
      </c>
      <c r="B32" s="87">
        <f>'Profit &amp; Loss Account Input'!C26</f>
        <v>0</v>
      </c>
      <c r="C32" s="87">
        <f>'Profit &amp; Loss Account Input'!D26</f>
        <v>0</v>
      </c>
      <c r="D32" s="87">
        <f>'Profit &amp; Loss Account Input'!E26</f>
        <v>300</v>
      </c>
      <c r="E32" s="87">
        <f>'Profit &amp; Loss Account Input'!F26</f>
        <v>0</v>
      </c>
      <c r="F32" s="87">
        <f>'Profit &amp; Loss Account Input'!G26</f>
        <v>0</v>
      </c>
      <c r="G32" s="87">
        <f>'Profit &amp; Loss Account Input'!H26</f>
        <v>300</v>
      </c>
      <c r="H32" s="87">
        <f>'Profit &amp; Loss Account Input'!I26</f>
        <v>0</v>
      </c>
      <c r="I32" s="87">
        <f>'Profit &amp; Loss Account Input'!J26</f>
        <v>0</v>
      </c>
      <c r="J32" s="87">
        <f>'Profit &amp; Loss Account Input'!K26</f>
        <v>300</v>
      </c>
      <c r="K32" s="87">
        <f>'Profit &amp; Loss Account Input'!L26</f>
        <v>0</v>
      </c>
      <c r="L32" s="87">
        <f>'Profit &amp; Loss Account Input'!M26</f>
        <v>0</v>
      </c>
      <c r="M32" s="87">
        <f>'Profit &amp; Loss Account Input'!N26</f>
        <v>300</v>
      </c>
      <c r="N32" s="50">
        <f t="shared" si="6"/>
        <v>1200</v>
      </c>
      <c r="O32" s="18"/>
      <c r="P32" s="64" t="s">
        <v>73</v>
      </c>
      <c r="Q32" s="87">
        <f>'Profit &amp; Loss Account Input'!P26</f>
        <v>0</v>
      </c>
      <c r="R32" s="87">
        <f>'Profit &amp; Loss Account Input'!Q26</f>
        <v>0</v>
      </c>
      <c r="S32" s="87">
        <f>'Profit &amp; Loss Account Input'!R26</f>
        <v>450</v>
      </c>
      <c r="T32" s="87">
        <f>'Profit &amp; Loss Account Input'!S26</f>
        <v>0</v>
      </c>
      <c r="U32" s="87">
        <f>'Profit &amp; Loss Account Input'!T26</f>
        <v>0</v>
      </c>
      <c r="V32" s="87">
        <f>'Profit &amp; Loss Account Input'!U26</f>
        <v>450</v>
      </c>
      <c r="W32" s="87">
        <f>'Profit &amp; Loss Account Input'!V26</f>
        <v>0</v>
      </c>
      <c r="X32" s="87">
        <f>'Profit &amp; Loss Account Input'!W26</f>
        <v>0</v>
      </c>
      <c r="Y32" s="87">
        <f>'Profit &amp; Loss Account Input'!X26</f>
        <v>450</v>
      </c>
      <c r="Z32" s="87">
        <f>'Profit &amp; Loss Account Input'!Y26</f>
        <v>0</v>
      </c>
      <c r="AA32" s="87">
        <f>'Profit &amp; Loss Account Input'!Z26</f>
        <v>0</v>
      </c>
      <c r="AB32" s="87">
        <f>'Profit &amp; Loss Account Input'!AA26</f>
        <v>450</v>
      </c>
      <c r="AC32" s="49">
        <f t="shared" si="7"/>
        <v>1800</v>
      </c>
      <c r="AE32" s="64" t="s">
        <v>73</v>
      </c>
      <c r="AF32" s="87">
        <f>'Profit &amp; Loss Account Input'!AC26</f>
        <v>0</v>
      </c>
      <c r="AG32" s="87">
        <f>'Profit &amp; Loss Account Input'!AD26</f>
        <v>0</v>
      </c>
      <c r="AH32" s="87">
        <f>'Profit &amp; Loss Account Input'!AE26</f>
        <v>650</v>
      </c>
      <c r="AI32" s="87">
        <f>'Profit &amp; Loss Account Input'!AF26</f>
        <v>0</v>
      </c>
      <c r="AJ32" s="87">
        <f>'Profit &amp; Loss Account Input'!AG26</f>
        <v>0</v>
      </c>
      <c r="AK32" s="87">
        <f>'Profit &amp; Loss Account Input'!AH26</f>
        <v>650</v>
      </c>
      <c r="AL32" s="87">
        <f>'Profit &amp; Loss Account Input'!AI26</f>
        <v>0</v>
      </c>
      <c r="AM32" s="87">
        <f>'Profit &amp; Loss Account Input'!AJ26</f>
        <v>0</v>
      </c>
      <c r="AN32" s="87">
        <f>'Profit &amp; Loss Account Input'!AK26</f>
        <v>650</v>
      </c>
      <c r="AO32" s="87">
        <f>'Profit &amp; Loss Account Input'!AL26</f>
        <v>0</v>
      </c>
      <c r="AP32" s="87">
        <f>'Profit &amp; Loss Account Input'!AM26</f>
        <v>0</v>
      </c>
      <c r="AQ32" s="87">
        <f>'Profit &amp; Loss Account Input'!AN26</f>
        <v>650</v>
      </c>
      <c r="AR32" s="49">
        <f t="shared" si="8"/>
        <v>2600</v>
      </c>
    </row>
    <row r="33" spans="1:47" ht="14" customHeight="1" x14ac:dyDescent="0.2">
      <c r="A33" s="64" t="s">
        <v>59</v>
      </c>
      <c r="B33" s="87">
        <f>ROUND('Profit &amp; Loss Account Input'!C27*1.23,2)</f>
        <v>61.5</v>
      </c>
      <c r="C33" s="87">
        <f>ROUND('Profit &amp; Loss Account Input'!D27*1.23,2)</f>
        <v>61.5</v>
      </c>
      <c r="D33" s="87">
        <f>ROUND('Profit &amp; Loss Account Input'!E27*1.23,2)</f>
        <v>61.5</v>
      </c>
      <c r="E33" s="87">
        <f>ROUND('Profit &amp; Loss Account Input'!F27*1.23,2)</f>
        <v>61.5</v>
      </c>
      <c r="F33" s="87">
        <f>ROUND('Profit &amp; Loss Account Input'!G27*1.23,2)</f>
        <v>61.5</v>
      </c>
      <c r="G33" s="87">
        <f>ROUND('Profit &amp; Loss Account Input'!H27*1.23,2)</f>
        <v>61.5</v>
      </c>
      <c r="H33" s="87">
        <f>ROUND('Profit &amp; Loss Account Input'!I27*1.23,2)</f>
        <v>61.5</v>
      </c>
      <c r="I33" s="87">
        <f>ROUND('Profit &amp; Loss Account Input'!J27*1.23,2)</f>
        <v>61.5</v>
      </c>
      <c r="J33" s="87">
        <f>ROUND('Profit &amp; Loss Account Input'!K27*1.23,2)</f>
        <v>61.5</v>
      </c>
      <c r="K33" s="87">
        <f>ROUND('Profit &amp; Loss Account Input'!L27*1.23,2)</f>
        <v>61.5</v>
      </c>
      <c r="L33" s="87">
        <f>ROUND('Profit &amp; Loss Account Input'!M27*1.23,2)</f>
        <v>61.5</v>
      </c>
      <c r="M33" s="87">
        <f>ROUND('Profit &amp; Loss Account Input'!N27*1.23,2)</f>
        <v>61.5</v>
      </c>
      <c r="N33" s="50">
        <f t="shared" si="6"/>
        <v>738</v>
      </c>
      <c r="O33" s="18"/>
      <c r="P33" s="64" t="s">
        <v>59</v>
      </c>
      <c r="Q33" s="87">
        <f>ROUND('Profit &amp; Loss Account Input'!P27*1.23,2)</f>
        <v>73.8</v>
      </c>
      <c r="R33" s="87">
        <f>ROUND('Profit &amp; Loss Account Input'!Q27*1.23,2)</f>
        <v>73.8</v>
      </c>
      <c r="S33" s="87">
        <f>ROUND('Profit &amp; Loss Account Input'!R27*1.23,2)</f>
        <v>73.8</v>
      </c>
      <c r="T33" s="87">
        <f>ROUND('Profit &amp; Loss Account Input'!S27*1.23,2)</f>
        <v>73.8</v>
      </c>
      <c r="U33" s="87">
        <f>ROUND('Profit &amp; Loss Account Input'!T27*1.23,2)</f>
        <v>73.8</v>
      </c>
      <c r="V33" s="87">
        <f>ROUND('Profit &amp; Loss Account Input'!U27*1.23,2)</f>
        <v>73.8</v>
      </c>
      <c r="W33" s="87">
        <f>ROUND('Profit &amp; Loss Account Input'!V27*1.23,2)</f>
        <v>73.8</v>
      </c>
      <c r="X33" s="87">
        <f>ROUND('Profit &amp; Loss Account Input'!W27*1.23,2)</f>
        <v>73.8</v>
      </c>
      <c r="Y33" s="87">
        <f>ROUND('Profit &amp; Loss Account Input'!X27*1.23,2)</f>
        <v>73.8</v>
      </c>
      <c r="Z33" s="87">
        <f>ROUND('Profit &amp; Loss Account Input'!Y27*1.23,2)</f>
        <v>73.8</v>
      </c>
      <c r="AA33" s="87">
        <f>ROUND('Profit &amp; Loss Account Input'!Z27*1.23,2)</f>
        <v>73.8</v>
      </c>
      <c r="AB33" s="87">
        <f>ROUND('Profit &amp; Loss Account Input'!AA27*1.23,2)</f>
        <v>73.8</v>
      </c>
      <c r="AC33" s="49">
        <f t="shared" si="7"/>
        <v>885.5999999999998</v>
      </c>
      <c r="AE33" s="64" t="s">
        <v>59</v>
      </c>
      <c r="AF33" s="87">
        <f>ROUND('Profit &amp; Loss Account Input'!AC27*1.23,2)</f>
        <v>92.25</v>
      </c>
      <c r="AG33" s="87">
        <f>ROUND('Profit &amp; Loss Account Input'!AD27*1.23,2)</f>
        <v>92.25</v>
      </c>
      <c r="AH33" s="87">
        <f>ROUND('Profit &amp; Loss Account Input'!AE27*1.23,2)</f>
        <v>92.25</v>
      </c>
      <c r="AI33" s="87">
        <f>ROUND('Profit &amp; Loss Account Input'!AF27*1.23,2)</f>
        <v>92.25</v>
      </c>
      <c r="AJ33" s="87">
        <f>ROUND('Profit &amp; Loss Account Input'!AG27*1.23,2)</f>
        <v>92.25</v>
      </c>
      <c r="AK33" s="87">
        <f>ROUND('Profit &amp; Loss Account Input'!AH27*1.23,2)</f>
        <v>92.25</v>
      </c>
      <c r="AL33" s="87">
        <f>ROUND('Profit &amp; Loss Account Input'!AI27*1.23,2)</f>
        <v>92.25</v>
      </c>
      <c r="AM33" s="87">
        <f>ROUND('Profit &amp; Loss Account Input'!AJ27*1.23,2)</f>
        <v>92.25</v>
      </c>
      <c r="AN33" s="87">
        <f>ROUND('Profit &amp; Loss Account Input'!AK27*1.23,2)</f>
        <v>92.25</v>
      </c>
      <c r="AO33" s="87">
        <f>ROUND('Profit &amp; Loss Account Input'!AL27*1.23,2)</f>
        <v>92.25</v>
      </c>
      <c r="AP33" s="87">
        <f>ROUND('Profit &amp; Loss Account Input'!AM27*1.23,2)</f>
        <v>92.25</v>
      </c>
      <c r="AQ33" s="87">
        <f>ROUND('Profit &amp; Loss Account Input'!AN27*1.23,2)</f>
        <v>92.25</v>
      </c>
      <c r="AR33" s="49">
        <f t="shared" si="8"/>
        <v>1107</v>
      </c>
    </row>
    <row r="34" spans="1:47" ht="14" customHeight="1" x14ac:dyDescent="0.2">
      <c r="A34" s="64" t="s">
        <v>74</v>
      </c>
      <c r="B34" s="87">
        <f>ROUND('Profit &amp; Loss Account Input'!C28*1.23,2)</f>
        <v>307.5</v>
      </c>
      <c r="C34" s="87">
        <f>ROUND('Profit &amp; Loss Account Input'!D28*1.23,2)</f>
        <v>307.5</v>
      </c>
      <c r="D34" s="87">
        <f>ROUND('Profit &amp; Loss Account Input'!E28*1.23,2)</f>
        <v>307.5</v>
      </c>
      <c r="E34" s="87">
        <f>ROUND('Profit &amp; Loss Account Input'!F28*1.23,2)</f>
        <v>307.5</v>
      </c>
      <c r="F34" s="87">
        <f>ROUND('Profit &amp; Loss Account Input'!G28*1.23,2)</f>
        <v>307.5</v>
      </c>
      <c r="G34" s="87">
        <f>ROUND('Profit &amp; Loss Account Input'!H28*1.23,2)</f>
        <v>307.5</v>
      </c>
      <c r="H34" s="87">
        <f>ROUND('Profit &amp; Loss Account Input'!I28*1.23,2)</f>
        <v>307.5</v>
      </c>
      <c r="I34" s="87">
        <f>ROUND('Profit &amp; Loss Account Input'!J28*1.23,2)</f>
        <v>307.5</v>
      </c>
      <c r="J34" s="87">
        <f>ROUND('Profit &amp; Loss Account Input'!K28*1.23,2)</f>
        <v>307.5</v>
      </c>
      <c r="K34" s="87">
        <f>ROUND('Profit &amp; Loss Account Input'!L28*1.23,2)</f>
        <v>307.5</v>
      </c>
      <c r="L34" s="87">
        <f>ROUND('Profit &amp; Loss Account Input'!M28*1.23,2)</f>
        <v>307.5</v>
      </c>
      <c r="M34" s="87">
        <f>ROUND('Profit &amp; Loss Account Input'!N28*1.23,2)</f>
        <v>307.5</v>
      </c>
      <c r="N34" s="50">
        <f t="shared" si="6"/>
        <v>3690</v>
      </c>
      <c r="O34" s="18"/>
      <c r="P34" s="64" t="s">
        <v>74</v>
      </c>
      <c r="Q34" s="87">
        <f>ROUND('Profit &amp; Loss Account Input'!P28*1.23,2)</f>
        <v>430.5</v>
      </c>
      <c r="R34" s="87">
        <f>ROUND('Profit &amp; Loss Account Input'!Q28*1.23,2)</f>
        <v>430.5</v>
      </c>
      <c r="S34" s="87">
        <f>ROUND('Profit &amp; Loss Account Input'!R28*1.23,2)</f>
        <v>430.5</v>
      </c>
      <c r="T34" s="87">
        <f>ROUND('Profit &amp; Loss Account Input'!S28*1.23,2)</f>
        <v>430.5</v>
      </c>
      <c r="U34" s="87">
        <f>ROUND('Profit &amp; Loss Account Input'!T28*1.23,2)</f>
        <v>430.5</v>
      </c>
      <c r="V34" s="87">
        <f>ROUND('Profit &amp; Loss Account Input'!U28*1.23,2)</f>
        <v>430.5</v>
      </c>
      <c r="W34" s="87">
        <f>ROUND('Profit &amp; Loss Account Input'!V28*1.23,2)</f>
        <v>430.5</v>
      </c>
      <c r="X34" s="87">
        <f>ROUND('Profit &amp; Loss Account Input'!W28*1.23,2)</f>
        <v>430.5</v>
      </c>
      <c r="Y34" s="87">
        <f>ROUND('Profit &amp; Loss Account Input'!X28*1.23,2)</f>
        <v>430.5</v>
      </c>
      <c r="Z34" s="87">
        <f>ROUND('Profit &amp; Loss Account Input'!Y28*1.23,2)</f>
        <v>430.5</v>
      </c>
      <c r="AA34" s="87">
        <f>ROUND('Profit &amp; Loss Account Input'!Z28*1.23,2)</f>
        <v>430.5</v>
      </c>
      <c r="AB34" s="87">
        <f>ROUND('Profit &amp; Loss Account Input'!AA28*1.23,2)</f>
        <v>430.5</v>
      </c>
      <c r="AC34" s="49">
        <f t="shared" si="7"/>
        <v>5166</v>
      </c>
      <c r="AE34" s="64" t="s">
        <v>74</v>
      </c>
      <c r="AF34" s="87">
        <f>ROUND('Profit &amp; Loss Account Input'!AC28*1.23,2)</f>
        <v>553.5</v>
      </c>
      <c r="AG34" s="87">
        <f>ROUND('Profit &amp; Loss Account Input'!AD28*1.23,2)</f>
        <v>553.5</v>
      </c>
      <c r="AH34" s="87">
        <f>ROUND('Profit &amp; Loss Account Input'!AE28*1.23,2)</f>
        <v>553.5</v>
      </c>
      <c r="AI34" s="87">
        <f>ROUND('Profit &amp; Loss Account Input'!AF28*1.23,2)</f>
        <v>553.5</v>
      </c>
      <c r="AJ34" s="87">
        <f>ROUND('Profit &amp; Loss Account Input'!AG28*1.23,2)</f>
        <v>553.5</v>
      </c>
      <c r="AK34" s="87">
        <f>ROUND('Profit &amp; Loss Account Input'!AH28*1.23,2)</f>
        <v>553.5</v>
      </c>
      <c r="AL34" s="87">
        <f>ROUND('Profit &amp; Loss Account Input'!AI28*1.23,2)</f>
        <v>553.5</v>
      </c>
      <c r="AM34" s="87">
        <f>ROUND('Profit &amp; Loss Account Input'!AJ28*1.23,2)</f>
        <v>553.5</v>
      </c>
      <c r="AN34" s="87">
        <f>ROUND('Profit &amp; Loss Account Input'!AK28*1.23,2)</f>
        <v>553.5</v>
      </c>
      <c r="AO34" s="87">
        <f>ROUND('Profit &amp; Loss Account Input'!AL28*1.23,2)</f>
        <v>553.5</v>
      </c>
      <c r="AP34" s="87">
        <f>ROUND('Profit &amp; Loss Account Input'!AM28*1.23,2)</f>
        <v>553.5</v>
      </c>
      <c r="AQ34" s="87">
        <f>ROUND('Profit &amp; Loss Account Input'!AN28*1.23,2)</f>
        <v>553.5</v>
      </c>
      <c r="AR34" s="49">
        <f t="shared" si="8"/>
        <v>6642</v>
      </c>
    </row>
    <row r="35" spans="1:47" ht="14" customHeight="1" x14ac:dyDescent="0.2">
      <c r="A35" s="64" t="s">
        <v>61</v>
      </c>
      <c r="B35" s="87">
        <f>ROUND('Profit &amp; Loss Account Input'!C29*1.23,2)</f>
        <v>0</v>
      </c>
      <c r="C35" s="87">
        <f>ROUND('Profit &amp; Loss Account Input'!D29*1.23,2)</f>
        <v>0</v>
      </c>
      <c r="D35" s="87">
        <f>ROUND('Profit &amp; Loss Account Input'!E29*1.23,2)</f>
        <v>0</v>
      </c>
      <c r="E35" s="87">
        <f>ROUND('Profit &amp; Loss Account Input'!F29*1.23,2)</f>
        <v>0</v>
      </c>
      <c r="F35" s="87">
        <f>ROUND('Profit &amp; Loss Account Input'!G29*1.23,2)</f>
        <v>0</v>
      </c>
      <c r="G35" s="87">
        <f>ROUND('Profit &amp; Loss Account Input'!H29*1.23,2)</f>
        <v>0</v>
      </c>
      <c r="H35" s="87">
        <f>ROUND('Profit &amp; Loss Account Input'!I29*1.23,2)</f>
        <v>0</v>
      </c>
      <c r="I35" s="87">
        <f>ROUND('Profit &amp; Loss Account Input'!J29*1.23,2)</f>
        <v>0</v>
      </c>
      <c r="J35" s="87">
        <f>ROUND('Profit &amp; Loss Account Input'!K29*1.23,2)</f>
        <v>0</v>
      </c>
      <c r="K35" s="87">
        <f>ROUND('Profit &amp; Loss Account Input'!L29*1.23,2)</f>
        <v>0</v>
      </c>
      <c r="L35" s="87">
        <f>ROUND('Profit &amp; Loss Account Input'!M29*1.23,2)</f>
        <v>0</v>
      </c>
      <c r="M35" s="87">
        <f>ROUND('Profit &amp; Loss Account Input'!N29*1.23,2)</f>
        <v>0</v>
      </c>
      <c r="N35" s="50">
        <f t="shared" si="6"/>
        <v>0</v>
      </c>
      <c r="O35" s="18"/>
      <c r="P35" s="64" t="s">
        <v>61</v>
      </c>
      <c r="Q35" s="87">
        <f>ROUND('Profit &amp; Loss Account Input'!P29*1.23,2)</f>
        <v>0</v>
      </c>
      <c r="R35" s="87">
        <f>ROUND('Profit &amp; Loss Account Input'!Q29*1.23,2)</f>
        <v>0</v>
      </c>
      <c r="S35" s="87">
        <f>ROUND('Profit &amp; Loss Account Input'!R29*1.23,2)</f>
        <v>0</v>
      </c>
      <c r="T35" s="87">
        <f>ROUND('Profit &amp; Loss Account Input'!S29*1.23,2)</f>
        <v>0</v>
      </c>
      <c r="U35" s="87">
        <f>ROUND('Profit &amp; Loss Account Input'!T29*1.23,2)</f>
        <v>0</v>
      </c>
      <c r="V35" s="87">
        <f>ROUND('Profit &amp; Loss Account Input'!U29*1.23,2)</f>
        <v>0</v>
      </c>
      <c r="W35" s="87">
        <f>ROUND('Profit &amp; Loss Account Input'!V29*1.23,2)</f>
        <v>0</v>
      </c>
      <c r="X35" s="87">
        <f>ROUND('Profit &amp; Loss Account Input'!W29*1.23,2)</f>
        <v>0</v>
      </c>
      <c r="Y35" s="87">
        <f>ROUND('Profit &amp; Loss Account Input'!X29*1.23,2)</f>
        <v>0</v>
      </c>
      <c r="Z35" s="87">
        <f>ROUND('Profit &amp; Loss Account Input'!Y29*1.23,2)</f>
        <v>0</v>
      </c>
      <c r="AA35" s="87">
        <f>ROUND('Profit &amp; Loss Account Input'!Z29*1.23,2)</f>
        <v>0</v>
      </c>
      <c r="AB35" s="87">
        <f>ROUND('Profit &amp; Loss Account Input'!AA29*1.23,2)</f>
        <v>0</v>
      </c>
      <c r="AC35" s="49">
        <f t="shared" si="7"/>
        <v>0</v>
      </c>
      <c r="AE35" s="64" t="s">
        <v>61</v>
      </c>
      <c r="AF35" s="87">
        <f>ROUND('Profit &amp; Loss Account Input'!AC29*1.23,2)</f>
        <v>0</v>
      </c>
      <c r="AG35" s="87">
        <f>ROUND('Profit &amp; Loss Account Input'!AD29*1.23,2)</f>
        <v>0</v>
      </c>
      <c r="AH35" s="87">
        <f>ROUND('Profit &amp; Loss Account Input'!AE29*1.23,2)</f>
        <v>0</v>
      </c>
      <c r="AI35" s="87">
        <f>ROUND('Profit &amp; Loss Account Input'!AF29*1.23,2)</f>
        <v>0</v>
      </c>
      <c r="AJ35" s="87">
        <f>ROUND('Profit &amp; Loss Account Input'!AG29*1.23,2)</f>
        <v>0</v>
      </c>
      <c r="AK35" s="87">
        <f>ROUND('Profit &amp; Loss Account Input'!AH29*1.23,2)</f>
        <v>0</v>
      </c>
      <c r="AL35" s="87">
        <f>ROUND('Profit &amp; Loss Account Input'!AI29*1.23,2)</f>
        <v>0</v>
      </c>
      <c r="AM35" s="87">
        <f>ROUND('Profit &amp; Loss Account Input'!AJ29*1.23,2)</f>
        <v>0</v>
      </c>
      <c r="AN35" s="87">
        <f>ROUND('Profit &amp; Loss Account Input'!AK29*1.23,2)</f>
        <v>0</v>
      </c>
      <c r="AO35" s="87">
        <f>ROUND('Profit &amp; Loss Account Input'!AL29*1.23,2)</f>
        <v>0</v>
      </c>
      <c r="AP35" s="87">
        <f>ROUND('Profit &amp; Loss Account Input'!AM29*1.23,2)</f>
        <v>0</v>
      </c>
      <c r="AQ35" s="87">
        <f>ROUND('Profit &amp; Loss Account Input'!AN29*1.23,2)</f>
        <v>0</v>
      </c>
      <c r="AR35" s="49">
        <f t="shared" si="8"/>
        <v>0</v>
      </c>
      <c r="AU35" s="102" t="s">
        <v>139</v>
      </c>
    </row>
    <row r="36" spans="1:47" ht="14" customHeight="1" x14ac:dyDescent="0.2">
      <c r="A36" s="64" t="s">
        <v>75</v>
      </c>
      <c r="B36" s="87"/>
      <c r="C36" s="87"/>
      <c r="D36" s="87">
        <f>(B10/1.23*0.23)+(C10/1.23*0.23)-(B18/1.23*0.23)-(C18/1.23*0.23)-(B20/1.23*0.23)-(C20/1.23*0.23)-(B22/1.23*0.23)-(C22/1.23*0.23)-(B23/1.23*0.23)-(C23/1.23*0.23)-(B28/1.135*0.135)-(C28/1.135*0.135)-(B29/1.23*0.23)-(C29/1.23*0.23)-(B30/1.23*0.23)-(C30/1.23*0.23)-(B33/1.23*0.23)-(C33/1.23*0.23)-(B34/1.23*0.23)-(C34/1.23*0.23)-(B35/1.23*0.23)-(C35/1.23*0.23)-(B37/1.23*0.23)-(C37/1.23*0.23)-(B38/1.23*0.23)-(C38/1.23*0.23)-(B39/1.23*0.23)-(C39/1.23*0.23)</f>
        <v>-974.75</v>
      </c>
      <c r="E36" s="87"/>
      <c r="F36" s="87">
        <f>(D10/1.23*0.23)+(E10/1.23*0.23)-(D18/1.23*0.23)-(E18/1.23*0.23)-(D20/1.23*0.23)-(E20/1.23*0.23)-(D22/1.23*0.23)-(E22/1.23*0.23)-(D23/1.23*0.23)-(E23/1.23*0.23)-(D28/1.135*0.135)-(E28/1.135*0.135)-(D29/1.23*0.23)-(E29/1.23*0.23)-(D30/1.23*0.23)-(E30/1.23*0.23)-(D33/1.23*0.23)-(E33/1.23*0.23)-(D34/1.23*0.23)-(E34/1.23*0.23)-(D35/1.23*0.23)-(E35/1.23*0.23)-(D37/1.23*0.23)-(E37/1.23*0.23)-(D38/1.23*0.23)-(E38/1.23*0.23)-(D39/1.23*0.23)-(E39/1.23*0.23)</f>
        <v>1727.75</v>
      </c>
      <c r="G36" s="87"/>
      <c r="H36" s="87">
        <f>(F10/1.23*0.23)+(G10/1.23*0.23)-(F18/1.23*0.23)-(G18/1.23*0.23)-(F20/1.23*0.23)-(G20/1.23*0.23)-(F22/1.23*0.23)-(G22/1.23*0.23)-(F23/1.23*0.23)-(G23/1.23*0.23)-(F28/1.135*0.135)-(G28/1.135*0.135)-(F29/1.23*0.23)-(G29/1.23*0.23)-(F30/1.23*0.23)-(G30/1.23*0.23)-(F33/1.23*0.23)-(G33/1.23*0.23)-(F34/1.23*0.23)-(G34/1.23*0.23)-(F35/1.23*0.23)-(G35/1.23*0.23)-(F37/1.23*0.23)-(G37/1.23*0.23)-(F38/1.23*0.23)-(G38/1.23*0.23)-(F39/1.23*0.23)-(G39/1.23*0.23)</f>
        <v>2245.25</v>
      </c>
      <c r="I36" s="87"/>
      <c r="J36" s="87">
        <f>(H10/1.23*0.23)+(I10/1.23*0.23)-(H18/1.23*0.23)-(I18/1.23*0.23)-(H20/1.23*0.23)-(I20/1.23*0.23)-(H22/1.23*0.23)-(I22/1.23*0.23)-(H23/1.23*0.23)-(I23/1.23*0.23)-(H28/1.135*0.135)-(I28/1.135*0.135)-(H29/1.23*0.23)-(I29/1.23*0.23)-(H30/1.23*0.23)-(I30/1.23*0.23)-(H33/1.23*0.23)-(I33/1.23*0.23)-(H34/1.23*0.23)-(I34/1.23*0.23)-(H35/1.23*0.23)-(I35/1.23*0.23)-(H37/1.23*0.23)-(I37/1.23*0.23)-(H38/1.23*0.23)-(I38/1.23*0.23)-(H39/1.23*0.23)-(I39/1.23*0.23)</f>
        <v>3625.25</v>
      </c>
      <c r="K36" s="87"/>
      <c r="L36" s="87">
        <f>(J10/1.23*0.23)+(K10/1.23*0.23)-(J18/1.23*0.23)-(K18/1.23*0.23)-(J20/1.23*0.23)-(K20/1.23*0.23)-(J22/1.23*0.23)-(K22/1.23*0.23)-(J23/1.23*0.23)-(K23/1.23*0.23)-(J28/1.135*0.135)-(K28/1.135*0.135)-(J29/1.23*0.23)-(K29/1.23*0.23)-(J30/1.23*0.23)-(K30/1.23*0.23)-(J33/1.23*0.23)-(K33/1.23*0.23)-(J34/1.23*0.23)-(K34/1.23*0.23)-(J35/1.23*0.23)-(K35/1.23*0.23)-(J37/1.23*0.23)-(K37/1.23*0.23)-(J38/1.23*0.23)-(K38/1.23*0.23)-(J39/1.23*0.23)-(K39/1.23*0.23)</f>
        <v>4315.25</v>
      </c>
      <c r="M36" s="87"/>
      <c r="N36" s="50">
        <f t="shared" si="6"/>
        <v>10938.75</v>
      </c>
      <c r="O36" s="18"/>
      <c r="P36" s="64" t="s">
        <v>75</v>
      </c>
      <c r="Q36" s="87">
        <f>(L10/1.23*0.23)+(M10/1.23*0.23)-(L18/1.23*0.23)-(M18/1.23*0.23)-(L20/1.23*0.23)-(M20/1.23*0.23)-(L22/1.23*0.23)-(M22/1.23*0.23)-(L23/1.23*0.23)-(M23/1.23*0.23)-(L28/1.135*0.135)-(M28/1.135*0.135)-(L29/1.23*0.23)-(M29/1.23*0.23)-(L30/1.23*0.23)-(M30/1.23*0.23)-(L33/1.23*0.23)-(M33/1.23*0.23)-(L34/1.23*0.23)-(M34/1.23*0.23)-(L35/1.23*0.23)-(M35/1.23*0.23)-(L37/1.23*0.23)-(M37/1.23*0.23)-(L38/1.23*0.23)-(M38/1.23*0.23)-(L39/1.23*0.23)-(M39/1.23*0.23)</f>
        <v>5235.25</v>
      </c>
      <c r="R36" s="87"/>
      <c r="S36" s="87">
        <f>(Q10/1.23*0.23)+(R10/1.23*0.23)-(Q18/1.23*0.23)-(R18/1.23*0.23)-(Q20/1.23*0.23)-(R20/1.23*0.23)-(Q22/1.23*0.23)-(R22/1.23*0.23)-(Q23/1.23*0.23)-(R23/1.23*0.23)-(Q28/1.135*0.135)-(R28/1.135*0.135)-(Q29/1.23*0.23)-(R29/1.23*0.23)-(Q30/1.23*0.23)-(R30/1.23*0.23)-(Q33/1.23*0.23)-(R33/1.23*0.23)-(Q34/1.23*0.23)-(R34/1.23*0.23)-(Q35/1.23*0.23)-(R35/1.23*0.23)-(Q37/1.23*0.23)-(R37/1.23*0.23)-(Q38/1.23*0.23)-(R38/1.23*0.23)-(Q39/1.23*0.23)-(R39/1.23*0.23)</f>
        <v>4959.3999999999996</v>
      </c>
      <c r="T36" s="87"/>
      <c r="U36" s="87">
        <f>(S10/1.23*0.23)+(T10/1.23*0.23)-(S18/1.23*0.23)-(T18/1.23*0.23)-(S20/1.23*0.23)-(T20/1.23*0.23)-(S22/1.23*0.23)-(T22/1.23*0.23)-(S23/1.23*0.23)-(T23/1.23*0.23)-(S28/1.135*0.135)-(T28/1.135*0.135)-(S29/1.23*0.23)-(T29/1.23*0.23)-(S30/1.23*0.23)-(T30/1.23*0.23)-(S33/1.23*0.23)-(T33/1.23*0.23)-(S34/1.23*0.23)-(T34/1.23*0.23)-(S35/1.23*0.23)-(T35/1.23*0.23)-(S37/1.23*0.23)-(T37/1.23*0.23)-(S38/1.23*0.23)-(T38/1.23*0.23)-(S39/1.23*0.23)-(T39/1.23*0.23)</f>
        <v>5189.3999999999996</v>
      </c>
      <c r="V36" s="87"/>
      <c r="W36" s="87">
        <f>(U10/1.23*0.23)+(V10/1.23*0.23)-(U18/1.23*0.23)-(V18/1.23*0.23)-(U20/1.23*0.23)-(V20/1.23*0.23)-(U22/1.23*0.23)-(V22/1.23*0.23)-(U23/1.23*0.23)-(V23/1.23*0.23)-(U28/1.135*0.135)-(V28/1.135*0.135)-(U29/1.23*0.23)-(V29/1.23*0.23)-(U30/1.23*0.23)-(V30/1.23*0.23)-(U33/1.23*0.23)-(V33/1.23*0.23)-(U34/1.23*0.23)-(V34/1.23*0.23)-(U35/1.23*0.23)-(V35/1.23*0.23)-(U37/1.23*0.23)-(V37/1.23*0.23)-(U38/1.23*0.23)-(V38/1.23*0.23)-(U39/1.23*0.23)-(V39/1.23*0.23)</f>
        <v>5189.3999999999996</v>
      </c>
      <c r="X36" s="87"/>
      <c r="Y36" s="87">
        <f>(W10/1.23*0.23)+(X10/1.23*0.23)-(W18/1.23*0.23)-(X18/1.23*0.23)-(W20/1.23*0.23)-(X20/1.23*0.23)-(W22/1.23*0.23)-(X22/1.23*0.23)-(W23/1.23*0.23)-(X23/1.23*0.23)-(W28/1.135*0.135)-(X28/1.135*0.135)-(W29/1.23*0.23)-(X29/1.23*0.23)-(W30/1.23*0.23)-(X30/1.23*0.23)-(W33/1.23*0.23)-(X33/1.23*0.23)-(W34/1.23*0.23)-(X34/1.23*0.23)-(W35/1.23*0.23)-(X35/1.23*0.23)-(W37/1.23*0.23)-(X37/1.23*0.23)-(W38/1.23*0.23)-(X38/1.23*0.23)-(W39/1.23*0.23)-(X39/1.23*0.23)</f>
        <v>5189.3999999999996</v>
      </c>
      <c r="Z36" s="87"/>
      <c r="AA36" s="87">
        <f>(Y10/1.23*0.23)+(Z10/1.23*0.23)-(Y18/1.23*0.23)-(Z18/1.23*0.23)-(Y20/1.23*0.23)-(Z20/1.23*0.23)-(Y22/1.23*0.23)-(Z22/1.23*0.23)-(Y23/1.23*0.23)-(Z23/1.23*0.23)-(Y28/1.135*0.135)-(Z28/1.135*0.135)-(Y29/1.23*0.23)-(Z29/1.23*0.23)-(Y30/1.23*0.23)-(Z30/1.23*0.23)-(Y33/1.23*0.23)-(Z33/1.23*0.23)-(Y34/1.23*0.23)-(Z34/1.23*0.23)-(Y35/1.23*0.23)-(Z35/1.23*0.23)-(Y37/1.23*0.23)-(Z37/1.23*0.23)-(Y38/1.23*0.23)-(Z38/1.23*0.23)-(Y39/1.23*0.23)-(Z39/1.23*0.23)</f>
        <v>10249.400000000001</v>
      </c>
      <c r="AB36" s="87"/>
      <c r="AC36" s="49">
        <f t="shared" si="7"/>
        <v>36012.25</v>
      </c>
      <c r="AE36" s="64" t="s">
        <v>75</v>
      </c>
      <c r="AF36" s="87">
        <f>(AA10/1.23*0.23)+(AB10/1.23*0.23)-(AA18/1.23*0.23)-(AB18/1.23*0.23)-(AA20/1.23*0.23)-(AB20/1.23*0.23)-(AA22/1.23*0.23)-(AB22/1.23*0.23)-(AA23/1.23*0.23)-(AB23/1.23*0.23)-(AA28/1.135*0.135)-(AB28/1.135*0.135)-(AA29/1.23*0.23)-(AB29/1.23*0.23)-(AA30/1.23*0.23)-(AB30/1.23*0.23)-(AA33/1.23*0.23)-(AB33/1.23*0.23)-(AA34/1.23*0.23)-(AB34/1.23*0.23)-(AA35/1.23*0.23)-(AB35/1.23*0.23)-(AA37/1.23*0.23)-(AB37/1.23*0.23)-(AA38/1.23*0.23)-(AB38/1.23*0.23)-(AA39/1.23*0.23)-(AB39/1.23*0.23)</f>
        <v>6569.4</v>
      </c>
      <c r="AG36" s="87"/>
      <c r="AH36" s="87">
        <f>(AF10/1.23*0.23)+(AG10/1.23*0.23)-(AF18/1.23*0.23)-(AG18/1.23*0.23)-(AF20/1.23*0.23)-(AG20/1.23*0.23)-(AF22/1.23*0.23)-(AG22/1.23*0.23)-(AF23/1.23*0.23)-(AG23/1.23*0.23)-(AF28/1.135*0.135)-(AG28/1.135*0.135)-(AF29/1.23*0.23)-(AG29/1.23*0.23)-(AF30/1.23*0.23)-(AG30/1.23*0.23)-(AF33/1.23*0.23)-(AG33/1.23*0.23)-(AF34/1.23*0.23)-(AG34/1.23*0.23)-(AF35/1.23*0.23)-(AG35/1.23*0.23)-(AF37/1.23*0.23)-(AG37/1.23*0.23)-(AF38/1.23*0.23)-(AG38/1.23*0.23)-(AF39/1.23*0.23)-(AG39/1.23*0.23)</f>
        <v>6963</v>
      </c>
      <c r="AI36" s="87"/>
      <c r="AJ36" s="87">
        <f>(AH10/1.23*0.23)+(AI10/1.23*0.23)-(AH18/1.23*0.23)-(AI18/1.23*0.23)-(AH20/1.23*0.23)-(AI20/1.23*0.23)-(AH22/1.23*0.23)-(AI22/1.23*0.23)-(AH23/1.23*0.23)-(AI23/1.23*0.23)-(AH28/1.135*0.135)-(AI28/1.135*0.135)-(AH29/1.23*0.23)-(AI29/1.23*0.23)-(AH30/1.23*0.23)-(AI30/1.23*0.23)-(AH33/1.23*0.23)-(AI33/1.23*0.23)-(AH34/1.23*0.23)-(AI34/1.23*0.23)-(AH35/1.23*0.23)-(AI35/1.23*0.23)-(AH37/1.23*0.23)-(AI37/1.23*0.23)-(AH38/1.23*0.23)-(AI38/1.23*0.23)-(AH39/1.23*0.23)-(AI39/1.23*0.23)</f>
        <v>6733</v>
      </c>
      <c r="AK36" s="87"/>
      <c r="AL36" s="87">
        <f>(AJ10/1.23*0.23)+(AK10/1.23*0.23)-(AJ18/1.23*0.23)-(AK18/1.23*0.23)-(AJ20/1.23*0.23)-(AK20/1.23*0.23)-(AJ22/1.23*0.23)-(AK22/1.23*0.23)-(AJ23/1.23*0.23)-(AK23/1.23*0.23)-(AJ28/1.135*0.135)-(AK28/1.135*0.135)-(AJ29/1.23*0.23)-(AK29/1.23*0.23)-(AJ30/1.23*0.23)-(AK30/1.23*0.23)-(AJ33/1.23*0.23)-(AK33/1.23*0.23)-(AJ34/1.23*0.23)-(AK34/1.23*0.23)-(AJ35/1.23*0.23)-(AK35/1.23*0.23)-(AJ37/1.23*0.23)-(AK37/1.23*0.23)-(AJ38/1.23*0.23)-(AK38/1.23*0.23)-(AJ39/1.23*0.23)-(AK39/1.23*0.23)</f>
        <v>8458</v>
      </c>
      <c r="AM36" s="87"/>
      <c r="AN36" s="87">
        <f>(AL10/1.23*0.23)+(AM10/1.23*0.23)-(AL18/1.23*0.23)-(AM18/1.23*0.23)-(AL20/1.23*0.23)-(AM20/1.23*0.23)-(AL22/1.23*0.23)-(AM22/1.23*0.23)-(AL23/1.23*0.23)-(AM23/1.23*0.23)-(AL28/1.135*0.135)-(AM28/1.135*0.135)-(AL29/1.23*0.23)-(AM29/1.23*0.23)-(AL30/1.23*0.23)-(AM30/1.23*0.23)-(AL33/1.23*0.23)-(AM33/1.23*0.23)-(AL34/1.23*0.23)-(AM34/1.23*0.23)-(AL35/1.23*0.23)-(AM35/1.23*0.23)-(AL37/1.23*0.23)-(AM37/1.23*0.23)-(AL38/1.23*0.23)-(AM38/1.23*0.23)-(AL39/1.23*0.23)-(AM39/1.23*0.23)</f>
        <v>9033</v>
      </c>
      <c r="AO36" s="87"/>
      <c r="AP36" s="87">
        <f>(AN10/1.23*0.23)+(AO10/1.23*0.23)-(AN18/1.23*0.23)-(AO18/1.23*0.23)-(AN20/1.23*0.23)-(AO20/1.23*0.23)-(AN22/1.23*0.23)-(AO22/1.23*0.23)-(AN23/1.23*0.23)-(AO23/1.23*0.23)-(AN28/1.135*0.135)-(AO28/1.135*0.135)-(AN29/1.23*0.23)-(AO29/1.23*0.23)-(AN30/1.23*0.23)-(AO30/1.23*0.23)-(AN33/1.23*0.23)-(AO33/1.23*0.23)-(AN34/1.23*0.23)-(AO34/1.23*0.23)-(AN35/1.23*0.23)-(AO35/1.23*0.23)-(AN37/1.23*0.23)-(AO37/1.23*0.23)-(AN38/1.23*0.23)-(AO38/1.23*0.23)-(AN39/1.23*0.23)-(AO39/1.23*0.23)</f>
        <v>8573</v>
      </c>
      <c r="AQ36" s="87"/>
      <c r="AR36" s="49">
        <f t="shared" si="8"/>
        <v>46329.4</v>
      </c>
      <c r="AU36" s="86">
        <f>(AP10/1.23*0.23)+(AQ10/1.23*0.23)-(AP18/1.23*0.23)-(AQ18/1.23*0.23)-(AP20/1.23*0.23)-(AQ20/1.23*0.23)-(AP22/1.23*0.23)-(AQ22/1.23*0.23)-(AP23/1.23*0.23)-(AQ23/1.23*0.23)-(AP28/1.135*0.135)-(AQ28/1.135*0.135)-(AP29/1.23*0.23)-(AQ29/1.23*0.23)-(AP30/1.23*0.23)-(AQ30/1.23*0.23)-(AP33/1.23*0.23)-(AQ33/1.23*0.23)-(AP34/1.23*0.23)-(AQ34/1.23*0.23)-(AP35/1.23*0.23)-(AQ35/1.23*0.23)-(AP37/1.23*0.23)-(AQ37/1.23*0.23)-(AP38/1.23*0.23)-(AQ38/1.23*0.23)-(AP39/1.23*0.23)-(AQ39/1.23*0.23)</f>
        <v>10643</v>
      </c>
    </row>
    <row r="37" spans="1:47" ht="14" customHeight="1" x14ac:dyDescent="0.2">
      <c r="A37" s="64" t="s">
        <v>76</v>
      </c>
      <c r="B37" s="87">
        <f>ROUND('Profit &amp; Loss Account Input'!C31*1.23,2)</f>
        <v>0</v>
      </c>
      <c r="C37" s="87">
        <f>ROUND('Profit &amp; Loss Account Input'!D31*1.23,2)</f>
        <v>0</v>
      </c>
      <c r="D37" s="87">
        <f>ROUND('Profit &amp; Loss Account Input'!E31*1.23,2)</f>
        <v>0</v>
      </c>
      <c r="E37" s="87">
        <f>ROUND('Profit &amp; Loss Account Input'!F31*1.23,2)</f>
        <v>0</v>
      </c>
      <c r="F37" s="87">
        <f>ROUND('Profit &amp; Loss Account Input'!G31*1.23,2)</f>
        <v>0</v>
      </c>
      <c r="G37" s="87">
        <f>ROUND('Profit &amp; Loss Account Input'!H31*1.23,2)</f>
        <v>0</v>
      </c>
      <c r="H37" s="87">
        <f>ROUND('Profit &amp; Loss Account Input'!I31*1.23,2)</f>
        <v>0</v>
      </c>
      <c r="I37" s="87">
        <f>ROUND('Profit &amp; Loss Account Input'!J31*1.23,2)</f>
        <v>0</v>
      </c>
      <c r="J37" s="87">
        <f>ROUND('Profit &amp; Loss Account Input'!K31*1.23,2)</f>
        <v>0</v>
      </c>
      <c r="K37" s="87">
        <f>ROUND('Profit &amp; Loss Account Input'!L31*1.23,2)</f>
        <v>0</v>
      </c>
      <c r="L37" s="87">
        <f>ROUND('Profit &amp; Loss Account Input'!M31*1.23,2)</f>
        <v>0</v>
      </c>
      <c r="M37" s="87">
        <f>ROUND('Profit &amp; Loss Account Input'!N31*1.23,2)</f>
        <v>0</v>
      </c>
      <c r="N37" s="50">
        <f t="shared" si="6"/>
        <v>0</v>
      </c>
      <c r="O37" s="18"/>
      <c r="P37" s="64" t="s">
        <v>76</v>
      </c>
      <c r="Q37" s="87">
        <f>ROUND('Profit &amp; Loss Account Input'!P31*1.23,2)</f>
        <v>0</v>
      </c>
      <c r="R37" s="87">
        <f>ROUND('Profit &amp; Loss Account Input'!Q31*1.23,2)</f>
        <v>0</v>
      </c>
      <c r="S37" s="87">
        <f>ROUND('Profit &amp; Loss Account Input'!R31*1.23,2)</f>
        <v>0</v>
      </c>
      <c r="T37" s="87">
        <f>ROUND('Profit &amp; Loss Account Input'!S31*1.23,2)</f>
        <v>0</v>
      </c>
      <c r="U37" s="87">
        <f>ROUND('Profit &amp; Loss Account Input'!T31*1.23,2)</f>
        <v>0</v>
      </c>
      <c r="V37" s="87">
        <f>ROUND('Profit &amp; Loss Account Input'!U31*1.23,2)</f>
        <v>0</v>
      </c>
      <c r="W37" s="87">
        <f>ROUND('Profit &amp; Loss Account Input'!V31*1.23,2)</f>
        <v>0</v>
      </c>
      <c r="X37" s="87">
        <f>ROUND('Profit &amp; Loss Account Input'!W31*1.23,2)</f>
        <v>0</v>
      </c>
      <c r="Y37" s="87">
        <f>ROUND('Profit &amp; Loss Account Input'!X31*1.23,2)</f>
        <v>0</v>
      </c>
      <c r="Z37" s="87">
        <f>ROUND('Profit &amp; Loss Account Input'!Y31*1.23,2)</f>
        <v>0</v>
      </c>
      <c r="AA37" s="87">
        <f>ROUND('Profit &amp; Loss Account Input'!Z31*1.23,2)</f>
        <v>0</v>
      </c>
      <c r="AB37" s="87">
        <f>ROUND('Profit &amp; Loss Account Input'!AA31*1.23,2)</f>
        <v>0</v>
      </c>
      <c r="AC37" s="49">
        <f t="shared" si="7"/>
        <v>0</v>
      </c>
      <c r="AE37" s="64" t="s">
        <v>76</v>
      </c>
      <c r="AF37" s="87">
        <f>ROUND('Profit &amp; Loss Account Input'!AC31*1.23,2)</f>
        <v>0</v>
      </c>
      <c r="AG37" s="87">
        <f>ROUND('Profit &amp; Loss Account Input'!AD31*1.23,2)</f>
        <v>0</v>
      </c>
      <c r="AH37" s="87">
        <f>ROUND('Profit &amp; Loss Account Input'!AE31*1.23,2)</f>
        <v>0</v>
      </c>
      <c r="AI37" s="87">
        <f>ROUND('Profit &amp; Loss Account Input'!AF31*1.23,2)</f>
        <v>0</v>
      </c>
      <c r="AJ37" s="87">
        <f>ROUND('Profit &amp; Loss Account Input'!AG31*1.23,2)</f>
        <v>0</v>
      </c>
      <c r="AK37" s="87">
        <f>ROUND('Profit &amp; Loss Account Input'!AH31*1.23,2)</f>
        <v>0</v>
      </c>
      <c r="AL37" s="87">
        <f>ROUND('Profit &amp; Loss Account Input'!AI31*1.23,2)</f>
        <v>0</v>
      </c>
      <c r="AM37" s="87">
        <f>ROUND('Profit &amp; Loss Account Input'!AJ31*1.23,2)</f>
        <v>0</v>
      </c>
      <c r="AN37" s="87">
        <f>ROUND('Profit &amp; Loss Account Input'!AK31*1.23,2)</f>
        <v>0</v>
      </c>
      <c r="AO37" s="87">
        <f>ROUND('Profit &amp; Loss Account Input'!AL31*1.23,2)</f>
        <v>0</v>
      </c>
      <c r="AP37" s="87">
        <f>ROUND('Profit &amp; Loss Account Input'!AM31*1.23,2)</f>
        <v>0</v>
      </c>
      <c r="AQ37" s="87">
        <f>ROUND('Profit &amp; Loss Account Input'!AN31*1.23,2)</f>
        <v>0</v>
      </c>
      <c r="AR37" s="49">
        <f t="shared" si="8"/>
        <v>0</v>
      </c>
    </row>
    <row r="38" spans="1:47" ht="14" customHeight="1" x14ac:dyDescent="0.2">
      <c r="A38" s="64" t="s">
        <v>76</v>
      </c>
      <c r="B38" s="87">
        <f>ROUND('Profit &amp; Loss Account Input'!C32*1.23,2)</f>
        <v>0</v>
      </c>
      <c r="C38" s="87">
        <f>ROUND('Profit &amp; Loss Account Input'!D32*1.23,2)</f>
        <v>0</v>
      </c>
      <c r="D38" s="87">
        <f>ROUND('Profit &amp; Loss Account Input'!E32*1.23,2)</f>
        <v>0</v>
      </c>
      <c r="E38" s="87">
        <f>ROUND('Profit &amp; Loss Account Input'!F32*1.23,2)</f>
        <v>0</v>
      </c>
      <c r="F38" s="87">
        <f>ROUND('Profit &amp; Loss Account Input'!G32*1.23,2)</f>
        <v>0</v>
      </c>
      <c r="G38" s="87">
        <f>ROUND('Profit &amp; Loss Account Input'!H32*1.23,2)</f>
        <v>0</v>
      </c>
      <c r="H38" s="87">
        <f>ROUND('Profit &amp; Loss Account Input'!I32*1.23,2)</f>
        <v>0</v>
      </c>
      <c r="I38" s="87">
        <f>ROUND('Profit &amp; Loss Account Input'!J32*1.23,2)</f>
        <v>0</v>
      </c>
      <c r="J38" s="87">
        <f>ROUND('Profit &amp; Loss Account Input'!K32*1.23,2)</f>
        <v>0</v>
      </c>
      <c r="K38" s="87">
        <f>ROUND('Profit &amp; Loss Account Input'!L32*1.23,2)</f>
        <v>0</v>
      </c>
      <c r="L38" s="87">
        <f>ROUND('Profit &amp; Loss Account Input'!M32*1.23,2)</f>
        <v>0</v>
      </c>
      <c r="M38" s="87">
        <f>ROUND('Profit &amp; Loss Account Input'!N32*1.23,2)</f>
        <v>0</v>
      </c>
      <c r="N38" s="50">
        <f t="shared" si="6"/>
        <v>0</v>
      </c>
      <c r="O38" s="18"/>
      <c r="P38" s="64" t="s">
        <v>76</v>
      </c>
      <c r="Q38" s="87">
        <f>ROUND('Profit &amp; Loss Account Input'!P32*1.23,2)</f>
        <v>0</v>
      </c>
      <c r="R38" s="87">
        <f>ROUND('Profit &amp; Loss Account Input'!Q32*1.23,2)</f>
        <v>0</v>
      </c>
      <c r="S38" s="87">
        <f>ROUND('Profit &amp; Loss Account Input'!R32*1.23,2)</f>
        <v>0</v>
      </c>
      <c r="T38" s="87">
        <f>ROUND('Profit &amp; Loss Account Input'!S32*1.23,2)</f>
        <v>0</v>
      </c>
      <c r="U38" s="87">
        <f>ROUND('Profit &amp; Loss Account Input'!T32*1.23,2)</f>
        <v>0</v>
      </c>
      <c r="V38" s="87">
        <f>ROUND('Profit &amp; Loss Account Input'!U32*1.23,2)</f>
        <v>0</v>
      </c>
      <c r="W38" s="87">
        <f>ROUND('Profit &amp; Loss Account Input'!V32*1.23,2)</f>
        <v>0</v>
      </c>
      <c r="X38" s="87">
        <f>ROUND('Profit &amp; Loss Account Input'!W32*1.23,2)</f>
        <v>0</v>
      </c>
      <c r="Y38" s="87">
        <f>ROUND('Profit &amp; Loss Account Input'!X32*1.23,2)</f>
        <v>0</v>
      </c>
      <c r="Z38" s="87">
        <f>ROUND('Profit &amp; Loss Account Input'!Y32*1.23,2)</f>
        <v>0</v>
      </c>
      <c r="AA38" s="87">
        <f>ROUND('Profit &amp; Loss Account Input'!Z32*1.23,2)</f>
        <v>0</v>
      </c>
      <c r="AB38" s="87">
        <f>ROUND('Profit &amp; Loss Account Input'!AA32*1.23,2)</f>
        <v>0</v>
      </c>
      <c r="AC38" s="49">
        <f t="shared" si="7"/>
        <v>0</v>
      </c>
      <c r="AE38" s="64" t="s">
        <v>76</v>
      </c>
      <c r="AF38" s="87">
        <f>ROUND('Profit &amp; Loss Account Input'!AC32*1.23,2)</f>
        <v>0</v>
      </c>
      <c r="AG38" s="87">
        <f>ROUND('Profit &amp; Loss Account Input'!AD32*1.23,2)</f>
        <v>0</v>
      </c>
      <c r="AH38" s="87">
        <f>ROUND('Profit &amp; Loss Account Input'!AE32*1.23,2)</f>
        <v>0</v>
      </c>
      <c r="AI38" s="87">
        <f>ROUND('Profit &amp; Loss Account Input'!AF32*1.23,2)</f>
        <v>0</v>
      </c>
      <c r="AJ38" s="87">
        <f>ROUND('Profit &amp; Loss Account Input'!AG32*1.23,2)</f>
        <v>0</v>
      </c>
      <c r="AK38" s="87">
        <f>ROUND('Profit &amp; Loss Account Input'!AH32*1.23,2)</f>
        <v>0</v>
      </c>
      <c r="AL38" s="87">
        <f>ROUND('Profit &amp; Loss Account Input'!AI32*1.23,2)</f>
        <v>0</v>
      </c>
      <c r="AM38" s="87">
        <f>ROUND('Profit &amp; Loss Account Input'!AJ32*1.23,2)</f>
        <v>0</v>
      </c>
      <c r="AN38" s="87">
        <f>ROUND('Profit &amp; Loss Account Input'!AK32*1.23,2)</f>
        <v>0</v>
      </c>
      <c r="AO38" s="87">
        <f>ROUND('Profit &amp; Loss Account Input'!AL32*1.23,2)</f>
        <v>0</v>
      </c>
      <c r="AP38" s="87">
        <f>ROUND('Profit &amp; Loss Account Input'!AM32*1.23,2)</f>
        <v>0</v>
      </c>
      <c r="AQ38" s="87">
        <f>ROUND('Profit &amp; Loss Account Input'!AN32*1.23,2)</f>
        <v>0</v>
      </c>
      <c r="AR38" s="49">
        <f t="shared" si="8"/>
        <v>0</v>
      </c>
    </row>
    <row r="39" spans="1:47" ht="14" customHeight="1" x14ac:dyDescent="0.2">
      <c r="A39" s="64" t="s">
        <v>76</v>
      </c>
      <c r="B39" s="87">
        <f>ROUND('Profit &amp; Loss Account Input'!C33*1.23,2)</f>
        <v>0</v>
      </c>
      <c r="C39" s="87">
        <f>ROUND('Profit &amp; Loss Account Input'!D33*1.23,2)</f>
        <v>0</v>
      </c>
      <c r="D39" s="87">
        <f>ROUND('Profit &amp; Loss Account Input'!E33*1.23,2)</f>
        <v>0</v>
      </c>
      <c r="E39" s="87">
        <f>ROUND('Profit &amp; Loss Account Input'!F33*1.23,2)</f>
        <v>0</v>
      </c>
      <c r="F39" s="87">
        <f>ROUND('Profit &amp; Loss Account Input'!G33*1.23,2)</f>
        <v>0</v>
      </c>
      <c r="G39" s="87">
        <f>ROUND('Profit &amp; Loss Account Input'!H33*1.23,2)</f>
        <v>0</v>
      </c>
      <c r="H39" s="87">
        <f>ROUND('Profit &amp; Loss Account Input'!I33*1.23,2)</f>
        <v>0</v>
      </c>
      <c r="I39" s="87">
        <f>ROUND('Profit &amp; Loss Account Input'!J33*1.23,2)</f>
        <v>0</v>
      </c>
      <c r="J39" s="87">
        <f>ROUND('Profit &amp; Loss Account Input'!K33*1.23,2)</f>
        <v>0</v>
      </c>
      <c r="K39" s="87">
        <f>ROUND('Profit &amp; Loss Account Input'!L33*1.23,2)</f>
        <v>0</v>
      </c>
      <c r="L39" s="87">
        <f>ROUND('Profit &amp; Loss Account Input'!M33*1.23,2)</f>
        <v>0</v>
      </c>
      <c r="M39" s="87">
        <f>ROUND('Profit &amp; Loss Account Input'!N33*1.23,2)</f>
        <v>0</v>
      </c>
      <c r="N39" s="50">
        <f t="shared" si="6"/>
        <v>0</v>
      </c>
      <c r="O39" s="18"/>
      <c r="P39" s="64" t="s">
        <v>76</v>
      </c>
      <c r="Q39" s="87">
        <f>ROUND('Profit &amp; Loss Account Input'!P33*1.23,2)</f>
        <v>0</v>
      </c>
      <c r="R39" s="87">
        <f>ROUND('Profit &amp; Loss Account Input'!Q33*1.23,2)</f>
        <v>0</v>
      </c>
      <c r="S39" s="87">
        <f>ROUND('Profit &amp; Loss Account Input'!R33*1.23,2)</f>
        <v>0</v>
      </c>
      <c r="T39" s="87">
        <f>ROUND('Profit &amp; Loss Account Input'!S33*1.23,2)</f>
        <v>0</v>
      </c>
      <c r="U39" s="87">
        <f>ROUND('Profit &amp; Loss Account Input'!T33*1.23,2)</f>
        <v>0</v>
      </c>
      <c r="V39" s="87">
        <f>ROUND('Profit &amp; Loss Account Input'!U33*1.23,2)</f>
        <v>0</v>
      </c>
      <c r="W39" s="87">
        <f>ROUND('Profit &amp; Loss Account Input'!V33*1.23,2)</f>
        <v>0</v>
      </c>
      <c r="X39" s="87">
        <f>ROUND('Profit &amp; Loss Account Input'!W33*1.23,2)</f>
        <v>0</v>
      </c>
      <c r="Y39" s="87">
        <f>ROUND('Profit &amp; Loss Account Input'!X33*1.23,2)</f>
        <v>0</v>
      </c>
      <c r="Z39" s="87">
        <f>ROUND('Profit &amp; Loss Account Input'!Y33*1.23,2)</f>
        <v>0</v>
      </c>
      <c r="AA39" s="87">
        <f>ROUND('Profit &amp; Loss Account Input'!Z33*1.23,2)</f>
        <v>0</v>
      </c>
      <c r="AB39" s="87">
        <f>ROUND('Profit &amp; Loss Account Input'!AA33*1.23,2)</f>
        <v>0</v>
      </c>
      <c r="AC39" s="49">
        <f t="shared" si="7"/>
        <v>0</v>
      </c>
      <c r="AE39" s="64" t="s">
        <v>76</v>
      </c>
      <c r="AF39" s="87">
        <f>ROUND('Profit &amp; Loss Account Input'!AC33*1.23,2)</f>
        <v>0</v>
      </c>
      <c r="AG39" s="87">
        <f>ROUND('Profit &amp; Loss Account Input'!AD33*1.23,2)</f>
        <v>0</v>
      </c>
      <c r="AH39" s="87">
        <f>ROUND('Profit &amp; Loss Account Input'!AE33*1.23,2)</f>
        <v>0</v>
      </c>
      <c r="AI39" s="87">
        <f>ROUND('Profit &amp; Loss Account Input'!AF33*1.23,2)</f>
        <v>0</v>
      </c>
      <c r="AJ39" s="87">
        <f>ROUND('Profit &amp; Loss Account Input'!AG33*1.23,2)</f>
        <v>0</v>
      </c>
      <c r="AK39" s="87">
        <f>ROUND('Profit &amp; Loss Account Input'!AH33*1.23,2)</f>
        <v>0</v>
      </c>
      <c r="AL39" s="87">
        <f>ROUND('Profit &amp; Loss Account Input'!AI33*1.23,2)</f>
        <v>0</v>
      </c>
      <c r="AM39" s="87">
        <f>ROUND('Profit &amp; Loss Account Input'!AJ33*1.23,2)</f>
        <v>0</v>
      </c>
      <c r="AN39" s="87">
        <f>ROUND('Profit &amp; Loss Account Input'!AK33*1.23,2)</f>
        <v>0</v>
      </c>
      <c r="AO39" s="87">
        <f>ROUND('Profit &amp; Loss Account Input'!AL33*1.23,2)</f>
        <v>0</v>
      </c>
      <c r="AP39" s="87">
        <f>ROUND('Profit &amp; Loss Account Input'!AM33*1.23,2)</f>
        <v>0</v>
      </c>
      <c r="AQ39" s="87">
        <f>ROUND('Profit &amp; Loss Account Input'!AN33*1.23,2)</f>
        <v>0</v>
      </c>
      <c r="AR39" s="49">
        <f t="shared" si="8"/>
        <v>0</v>
      </c>
    </row>
    <row r="40" spans="1:47" ht="14" customHeight="1" thickBot="1" x14ac:dyDescent="0.25">
      <c r="A40" s="65" t="s">
        <v>77</v>
      </c>
      <c r="B40" s="56">
        <f>SUM(B18:B39)</f>
        <v>19575.690000000002</v>
      </c>
      <c r="C40" s="56">
        <f t="shared" ref="C40:M40" si="9">SUM(C18:C39)</f>
        <v>4985.9400000000005</v>
      </c>
      <c r="D40" s="56">
        <f t="shared" si="9"/>
        <v>9368.4399999999987</v>
      </c>
      <c r="E40" s="56">
        <f t="shared" si="9"/>
        <v>4985.9400000000005</v>
      </c>
      <c r="F40" s="56">
        <f t="shared" si="9"/>
        <v>13923.439999999999</v>
      </c>
      <c r="G40" s="56">
        <f t="shared" si="9"/>
        <v>5285.9400000000005</v>
      </c>
      <c r="H40" s="56">
        <f t="shared" si="9"/>
        <v>22453.440000000002</v>
      </c>
      <c r="I40" s="56">
        <f t="shared" si="9"/>
        <v>10538.44</v>
      </c>
      <c r="J40" s="56">
        <f t="shared" si="9"/>
        <v>25363.440000000002</v>
      </c>
      <c r="K40" s="56">
        <f t="shared" si="9"/>
        <v>10538.44</v>
      </c>
      <c r="L40" s="56">
        <f t="shared" si="9"/>
        <v>28213.440000000002</v>
      </c>
      <c r="M40" s="56">
        <f t="shared" si="9"/>
        <v>10838.44</v>
      </c>
      <c r="N40" s="56">
        <f t="shared" si="6"/>
        <v>166071.03000000003</v>
      </c>
      <c r="O40" s="18"/>
      <c r="P40" s="65" t="s">
        <v>77</v>
      </c>
      <c r="Q40" s="59">
        <f t="shared" ref="Q40:AB40" si="10">SUM(Q18:Q39)</f>
        <v>33127.990000000005</v>
      </c>
      <c r="R40" s="59">
        <f t="shared" si="10"/>
        <v>13359.74</v>
      </c>
      <c r="S40" s="59">
        <f t="shared" si="10"/>
        <v>34532.14</v>
      </c>
      <c r="T40" s="59">
        <f t="shared" si="10"/>
        <v>13359.74</v>
      </c>
      <c r="U40" s="59">
        <f t="shared" si="10"/>
        <v>36772.14</v>
      </c>
      <c r="V40" s="59">
        <f t="shared" si="10"/>
        <v>13809.74</v>
      </c>
      <c r="W40" s="59">
        <f t="shared" si="10"/>
        <v>20543.14</v>
      </c>
      <c r="X40" s="59">
        <f t="shared" si="10"/>
        <v>40180.740000000005</v>
      </c>
      <c r="Y40" s="59">
        <f t="shared" si="10"/>
        <v>20993.14</v>
      </c>
      <c r="Z40" s="59">
        <f t="shared" si="10"/>
        <v>15580.74</v>
      </c>
      <c r="AA40" s="59">
        <f t="shared" si="10"/>
        <v>47743.140000000007</v>
      </c>
      <c r="AB40" s="59">
        <f t="shared" si="10"/>
        <v>16030.74</v>
      </c>
      <c r="AC40" s="56">
        <f t="shared" si="7"/>
        <v>306033.13</v>
      </c>
      <c r="AE40" s="65" t="s">
        <v>77</v>
      </c>
      <c r="AF40" s="59">
        <f t="shared" ref="AF40:AQ40" si="11">SUM(AF18:AF39)</f>
        <v>43779.840000000004</v>
      </c>
      <c r="AG40" s="59">
        <f t="shared" si="11"/>
        <v>19100.939999999999</v>
      </c>
      <c r="AH40" s="59">
        <f t="shared" si="11"/>
        <v>48513.440000000002</v>
      </c>
      <c r="AI40" s="59">
        <f t="shared" si="11"/>
        <v>19100.939999999999</v>
      </c>
      <c r="AJ40" s="59">
        <f t="shared" si="11"/>
        <v>40868.44</v>
      </c>
      <c r="AK40" s="59">
        <f t="shared" si="11"/>
        <v>19750.939999999999</v>
      </c>
      <c r="AL40" s="59">
        <f t="shared" si="11"/>
        <v>49358.44</v>
      </c>
      <c r="AM40" s="59">
        <f t="shared" si="11"/>
        <v>19100.939999999999</v>
      </c>
      <c r="AN40" s="59">
        <f t="shared" si="11"/>
        <v>55503.44</v>
      </c>
      <c r="AO40" s="59">
        <f t="shared" si="11"/>
        <v>19100.939999999999</v>
      </c>
      <c r="AP40" s="59">
        <f t="shared" si="11"/>
        <v>45783.44</v>
      </c>
      <c r="AQ40" s="59">
        <f t="shared" si="11"/>
        <v>19750.939999999999</v>
      </c>
      <c r="AR40" s="56">
        <f t="shared" si="8"/>
        <v>399712.68</v>
      </c>
    </row>
    <row r="41" spans="1:47" ht="14" customHeight="1" x14ac:dyDescent="0.2">
      <c r="A41" s="67" t="s">
        <v>95</v>
      </c>
      <c r="B41" s="99">
        <v>1000</v>
      </c>
      <c r="C41" s="58">
        <f>B43</f>
        <v>19705.309999999998</v>
      </c>
      <c r="D41" s="58">
        <f t="shared" ref="D41:M41" si="12">C43</f>
        <v>20500.369999999995</v>
      </c>
      <c r="E41" s="58">
        <f t="shared" si="12"/>
        <v>19372.929999999997</v>
      </c>
      <c r="F41" s="58">
        <f t="shared" si="12"/>
        <v>22627.989999999998</v>
      </c>
      <c r="G41" s="58">
        <f>F43</f>
        <v>19405.55</v>
      </c>
      <c r="H41" s="58">
        <f t="shared" si="12"/>
        <v>24820.61</v>
      </c>
      <c r="I41" s="58">
        <f t="shared" si="12"/>
        <v>16758.169999999998</v>
      </c>
      <c r="J41" s="58">
        <f t="shared" si="12"/>
        <v>23070.729999999996</v>
      </c>
      <c r="K41" s="58">
        <f t="shared" si="12"/>
        <v>14558.289999999994</v>
      </c>
      <c r="L41" s="58">
        <f t="shared" si="12"/>
        <v>23330.849999999991</v>
      </c>
      <c r="M41" s="58">
        <f t="shared" si="12"/>
        <v>16888.409999999989</v>
      </c>
      <c r="N41" s="58">
        <f>B41</f>
        <v>1000</v>
      </c>
      <c r="O41" s="18"/>
      <c r="P41" s="67" t="s">
        <v>78</v>
      </c>
      <c r="Q41" s="58">
        <f>M43</f>
        <v>27820.969999999987</v>
      </c>
      <c r="R41" s="58">
        <f>Q43</f>
        <v>18923.979999999981</v>
      </c>
      <c r="S41" s="58">
        <f t="shared" ref="S41" si="13">R43</f>
        <v>29795.239999999983</v>
      </c>
      <c r="T41" s="58">
        <f t="shared" ref="T41" si="14">S43</f>
        <v>19494.099999999984</v>
      </c>
      <c r="U41" s="58">
        <f t="shared" ref="U41" si="15">T43</f>
        <v>32825.359999999986</v>
      </c>
      <c r="V41" s="58">
        <f t="shared" ref="V41" si="16">U43</f>
        <v>22744.219999999987</v>
      </c>
      <c r="W41" s="58">
        <f t="shared" ref="W41" si="17">V43</f>
        <v>35625.479999999989</v>
      </c>
      <c r="X41" s="58">
        <f t="shared" ref="X41" si="18">W43</f>
        <v>44848.339999999989</v>
      </c>
      <c r="Y41" s="58">
        <f t="shared" ref="Y41" si="19">X43</f>
        <v>34433.599999999984</v>
      </c>
      <c r="Z41" s="58">
        <f t="shared" ref="Z41" si="20">Y43</f>
        <v>43206.459999999985</v>
      </c>
      <c r="AA41" s="58">
        <f t="shared" ref="AA41" si="21">Z43</f>
        <v>59851.719999999987</v>
      </c>
      <c r="AB41" s="58">
        <f t="shared" ref="AB41" si="22">AA43</f>
        <v>44334.57999999998</v>
      </c>
      <c r="AC41" s="58">
        <f>Q41</f>
        <v>27820.969999999987</v>
      </c>
      <c r="AE41" s="67" t="s">
        <v>78</v>
      </c>
      <c r="AF41" s="58">
        <f>AB43</f>
        <v>60529.839999999982</v>
      </c>
      <c r="AG41" s="58">
        <f>AF43</f>
        <v>50820.999999999978</v>
      </c>
      <c r="AH41" s="58">
        <f t="shared" ref="AH41" si="23">AG43</f>
        <v>65791.059999999983</v>
      </c>
      <c r="AI41" s="58">
        <f t="shared" ref="AI41" si="24">AH43</f>
        <v>51348.619999999981</v>
      </c>
      <c r="AJ41" s="58">
        <f t="shared" ref="AJ41" si="25">AI43</f>
        <v>68778.679999999978</v>
      </c>
      <c r="AK41" s="58">
        <f t="shared" ref="AK41" si="26">AJ43</f>
        <v>64441.239999999976</v>
      </c>
      <c r="AL41" s="58">
        <f t="shared" ref="AL41" si="27">AK43</f>
        <v>81221.299999999974</v>
      </c>
      <c r="AM41" s="58">
        <f t="shared" ref="AM41" si="28">AL43</f>
        <v>73313.859999999971</v>
      </c>
      <c r="AN41" s="58">
        <f t="shared" ref="AN41" si="29">AM43</f>
        <v>95663.919999999969</v>
      </c>
      <c r="AO41" s="58">
        <f t="shared" ref="AO41" si="30">AN43</f>
        <v>81611.479999999967</v>
      </c>
      <c r="AP41" s="58">
        <f t="shared" ref="AP41" si="31">AO43</f>
        <v>106421.53999999996</v>
      </c>
      <c r="AQ41" s="58">
        <f t="shared" ref="AQ41" si="32">AP43</f>
        <v>104549.09999999996</v>
      </c>
      <c r="AR41" s="58">
        <f>AF41</f>
        <v>60529.839999999982</v>
      </c>
    </row>
    <row r="42" spans="1:47" ht="14" customHeight="1" x14ac:dyDescent="0.2">
      <c r="A42" s="11" t="s">
        <v>79</v>
      </c>
      <c r="B42" s="50">
        <f t="shared" ref="B42:N42" si="33">B15-B40</f>
        <v>18705.309999999998</v>
      </c>
      <c r="C42" s="50">
        <f t="shared" si="33"/>
        <v>795.05999999999949</v>
      </c>
      <c r="D42" s="50">
        <f t="shared" si="33"/>
        <v>-1127.4399999999987</v>
      </c>
      <c r="E42" s="50">
        <f t="shared" si="33"/>
        <v>3255.0599999999995</v>
      </c>
      <c r="F42" s="50">
        <f t="shared" si="33"/>
        <v>-3222.4399999999987</v>
      </c>
      <c r="G42" s="50">
        <f t="shared" si="33"/>
        <v>5415.0599999999995</v>
      </c>
      <c r="H42" s="50">
        <f t="shared" si="33"/>
        <v>-8062.4400000000023</v>
      </c>
      <c r="I42" s="50">
        <f t="shared" si="33"/>
        <v>6312.5599999999995</v>
      </c>
      <c r="J42" s="50">
        <f t="shared" si="33"/>
        <v>-8512.4400000000023</v>
      </c>
      <c r="K42" s="50">
        <f t="shared" si="33"/>
        <v>8772.56</v>
      </c>
      <c r="L42" s="50">
        <f t="shared" si="33"/>
        <v>-6442.4400000000023</v>
      </c>
      <c r="M42" s="50">
        <f t="shared" si="33"/>
        <v>10932.56</v>
      </c>
      <c r="N42" s="50">
        <f t="shared" si="33"/>
        <v>26820.969999999972</v>
      </c>
      <c r="O42" s="18"/>
      <c r="P42" s="11" t="s">
        <v>79</v>
      </c>
      <c r="Q42" s="50">
        <f t="shared" ref="Q42:AC42" si="34">Q15-Q40</f>
        <v>-8896.9900000000052</v>
      </c>
      <c r="R42" s="50">
        <f t="shared" si="34"/>
        <v>10871.26</v>
      </c>
      <c r="S42" s="50">
        <f t="shared" si="34"/>
        <v>-10301.14</v>
      </c>
      <c r="T42" s="50">
        <f t="shared" si="34"/>
        <v>13331.26</v>
      </c>
      <c r="U42" s="50">
        <f t="shared" si="34"/>
        <v>-10081.14</v>
      </c>
      <c r="V42" s="50">
        <f t="shared" si="34"/>
        <v>12881.26</v>
      </c>
      <c r="W42" s="50">
        <f t="shared" si="34"/>
        <v>9222.86</v>
      </c>
      <c r="X42" s="50">
        <f t="shared" si="34"/>
        <v>-10414.740000000005</v>
      </c>
      <c r="Y42" s="50">
        <f t="shared" si="34"/>
        <v>8772.86</v>
      </c>
      <c r="Z42" s="50">
        <f t="shared" si="34"/>
        <v>16645.260000000002</v>
      </c>
      <c r="AA42" s="50">
        <f t="shared" si="34"/>
        <v>-15517.140000000007</v>
      </c>
      <c r="AB42" s="50">
        <f t="shared" si="34"/>
        <v>16195.26</v>
      </c>
      <c r="AC42" s="50">
        <f t="shared" si="34"/>
        <v>32708.869999999995</v>
      </c>
      <c r="AE42" s="11" t="s">
        <v>79</v>
      </c>
      <c r="AF42" s="50">
        <f t="shared" ref="AF42:AR42" si="35">AF15-AF40</f>
        <v>-9708.8400000000038</v>
      </c>
      <c r="AG42" s="50">
        <f t="shared" si="35"/>
        <v>14970.060000000001</v>
      </c>
      <c r="AH42" s="50">
        <f t="shared" si="35"/>
        <v>-14442.440000000002</v>
      </c>
      <c r="AI42" s="50">
        <f t="shared" si="35"/>
        <v>17430.060000000001</v>
      </c>
      <c r="AJ42" s="50">
        <f t="shared" si="35"/>
        <v>-4337.4400000000023</v>
      </c>
      <c r="AK42" s="50">
        <f t="shared" si="35"/>
        <v>16780.060000000001</v>
      </c>
      <c r="AL42" s="50">
        <f t="shared" si="35"/>
        <v>-7907.4400000000023</v>
      </c>
      <c r="AM42" s="50">
        <f t="shared" si="35"/>
        <v>22350.06</v>
      </c>
      <c r="AN42" s="50">
        <f t="shared" si="35"/>
        <v>-14052.440000000002</v>
      </c>
      <c r="AO42" s="50">
        <f t="shared" si="35"/>
        <v>24810.06</v>
      </c>
      <c r="AP42" s="50">
        <f t="shared" si="35"/>
        <v>-1872.4400000000023</v>
      </c>
      <c r="AQ42" s="50">
        <f t="shared" si="35"/>
        <v>24160.06</v>
      </c>
      <c r="AR42" s="50">
        <f t="shared" si="35"/>
        <v>68179.320000000007</v>
      </c>
    </row>
    <row r="43" spans="1:47" ht="14" customHeight="1" thickBot="1" x14ac:dyDescent="0.25">
      <c r="A43" s="68" t="s">
        <v>80</v>
      </c>
      <c r="B43" s="51">
        <f>B41+B42</f>
        <v>19705.309999999998</v>
      </c>
      <c r="C43" s="51">
        <f t="shared" ref="C43:N43" si="36">C41+C42</f>
        <v>20500.369999999995</v>
      </c>
      <c r="D43" s="51">
        <f t="shared" si="36"/>
        <v>19372.929999999997</v>
      </c>
      <c r="E43" s="51">
        <f t="shared" si="36"/>
        <v>22627.989999999998</v>
      </c>
      <c r="F43" s="51">
        <f t="shared" si="36"/>
        <v>19405.55</v>
      </c>
      <c r="G43" s="51">
        <f t="shared" si="36"/>
        <v>24820.61</v>
      </c>
      <c r="H43" s="51">
        <f t="shared" si="36"/>
        <v>16758.169999999998</v>
      </c>
      <c r="I43" s="51">
        <f t="shared" si="36"/>
        <v>23070.729999999996</v>
      </c>
      <c r="J43" s="51">
        <f t="shared" si="36"/>
        <v>14558.289999999994</v>
      </c>
      <c r="K43" s="51">
        <f t="shared" si="36"/>
        <v>23330.849999999991</v>
      </c>
      <c r="L43" s="51">
        <f t="shared" si="36"/>
        <v>16888.409999999989</v>
      </c>
      <c r="M43" s="51">
        <f t="shared" si="36"/>
        <v>27820.969999999987</v>
      </c>
      <c r="N43" s="51">
        <f t="shared" si="36"/>
        <v>27820.969999999972</v>
      </c>
      <c r="O43" s="18"/>
      <c r="P43" s="68" t="s">
        <v>80</v>
      </c>
      <c r="Q43" s="51">
        <f>Q41+Q42</f>
        <v>18923.979999999981</v>
      </c>
      <c r="R43" s="51">
        <f t="shared" ref="R43:AC43" si="37">R41+R42</f>
        <v>29795.239999999983</v>
      </c>
      <c r="S43" s="51">
        <f t="shared" si="37"/>
        <v>19494.099999999984</v>
      </c>
      <c r="T43" s="51">
        <f t="shared" si="37"/>
        <v>32825.359999999986</v>
      </c>
      <c r="U43" s="51">
        <f t="shared" si="37"/>
        <v>22744.219999999987</v>
      </c>
      <c r="V43" s="51">
        <f t="shared" si="37"/>
        <v>35625.479999999989</v>
      </c>
      <c r="W43" s="51">
        <f t="shared" si="37"/>
        <v>44848.339999999989</v>
      </c>
      <c r="X43" s="51">
        <f t="shared" si="37"/>
        <v>34433.599999999984</v>
      </c>
      <c r="Y43" s="51">
        <f t="shared" si="37"/>
        <v>43206.459999999985</v>
      </c>
      <c r="Z43" s="51">
        <f t="shared" si="37"/>
        <v>59851.719999999987</v>
      </c>
      <c r="AA43" s="51">
        <f t="shared" si="37"/>
        <v>44334.57999999998</v>
      </c>
      <c r="AB43" s="51">
        <f t="shared" si="37"/>
        <v>60529.839999999982</v>
      </c>
      <c r="AC43" s="51">
        <f t="shared" si="37"/>
        <v>60529.839999999982</v>
      </c>
      <c r="AE43" s="68" t="s">
        <v>80</v>
      </c>
      <c r="AF43" s="51">
        <f>AF41+AF42</f>
        <v>50820.999999999978</v>
      </c>
      <c r="AG43" s="51">
        <f t="shared" ref="AG43:AR43" si="38">AG41+AG42</f>
        <v>65791.059999999983</v>
      </c>
      <c r="AH43" s="51">
        <f t="shared" si="38"/>
        <v>51348.619999999981</v>
      </c>
      <c r="AI43" s="51">
        <f t="shared" si="38"/>
        <v>68778.679999999978</v>
      </c>
      <c r="AJ43" s="51">
        <f t="shared" si="38"/>
        <v>64441.239999999976</v>
      </c>
      <c r="AK43" s="51">
        <f t="shared" si="38"/>
        <v>81221.299999999974</v>
      </c>
      <c r="AL43" s="51">
        <f t="shared" si="38"/>
        <v>73313.859999999971</v>
      </c>
      <c r="AM43" s="51">
        <f t="shared" si="38"/>
        <v>95663.919999999969</v>
      </c>
      <c r="AN43" s="51">
        <f t="shared" si="38"/>
        <v>81611.479999999967</v>
      </c>
      <c r="AO43" s="51">
        <f t="shared" si="38"/>
        <v>106421.53999999996</v>
      </c>
      <c r="AP43" s="51">
        <f t="shared" si="38"/>
        <v>104549.09999999996</v>
      </c>
      <c r="AQ43" s="51">
        <f t="shared" si="38"/>
        <v>128709.15999999996</v>
      </c>
      <c r="AR43" s="51">
        <f t="shared" si="38"/>
        <v>128709.15999999999</v>
      </c>
    </row>
    <row r="44" spans="1:47" x14ac:dyDescent="0.2">
      <c r="A44"/>
      <c r="B44" s="7"/>
      <c r="C44" s="7"/>
      <c r="D44" s="7"/>
      <c r="E44" s="7"/>
      <c r="F44" s="7"/>
      <c r="G44" s="7"/>
      <c r="H44" s="7"/>
      <c r="I44" s="7"/>
      <c r="J44" s="7"/>
      <c r="K44" s="7"/>
      <c r="L44" s="7"/>
      <c r="M44" s="7"/>
      <c r="N44" s="7"/>
    </row>
  </sheetData>
  <mergeCells count="16">
    <mergeCell ref="AE8:AE9"/>
    <mergeCell ref="AF8:AQ8"/>
    <mergeCell ref="AE16:AE17"/>
    <mergeCell ref="AF16:AQ16"/>
    <mergeCell ref="P8:P9"/>
    <mergeCell ref="Q8:AB8"/>
    <mergeCell ref="P16:P17"/>
    <mergeCell ref="Q16:AB16"/>
    <mergeCell ref="A2:N2"/>
    <mergeCell ref="A4:N4"/>
    <mergeCell ref="A5:N5"/>
    <mergeCell ref="A16:A17"/>
    <mergeCell ref="B16:M16"/>
    <mergeCell ref="A6:N6"/>
    <mergeCell ref="A8:A9"/>
    <mergeCell ref="B8:M8"/>
  </mergeCells>
  <phoneticPr fontId="22" type="noConversion"/>
  <conditionalFormatting sqref="B41:AC43 B10:AC16">
    <cfRule type="cellIs" dxfId="77" priority="93" operator="lessThan">
      <formula>-0.1</formula>
    </cfRule>
  </conditionalFormatting>
  <conditionalFormatting sqref="B18:M40">
    <cfRule type="cellIs" dxfId="76" priority="92" operator="lessThan">
      <formula>-0.1</formula>
    </cfRule>
  </conditionalFormatting>
  <conditionalFormatting sqref="N17:P17 AC17 B18:O40 Q18:AC40">
    <cfRule type="cellIs" dxfId="75" priority="91" operator="lessThan">
      <formula>-0.1</formula>
    </cfRule>
  </conditionalFormatting>
  <conditionalFormatting sqref="B10:M14">
    <cfRule type="containsBlanks" dxfId="74" priority="90">
      <formula>LEN(TRIM(B10))=0</formula>
    </cfRule>
  </conditionalFormatting>
  <conditionalFormatting sqref="B18:M39">
    <cfRule type="containsBlanks" dxfId="73" priority="89">
      <formula>LEN(TRIM(B18))=0</formula>
    </cfRule>
  </conditionalFormatting>
  <conditionalFormatting sqref="B41">
    <cfRule type="containsBlanks" dxfId="72" priority="88">
      <formula>LEN(TRIM(B41))=0</formula>
    </cfRule>
  </conditionalFormatting>
  <conditionalFormatting sqref="Q10:AB14">
    <cfRule type="containsBlanks" dxfId="71" priority="87">
      <formula>LEN(TRIM(Q10))=0</formula>
    </cfRule>
  </conditionalFormatting>
  <conditionalFormatting sqref="Q18:AB39">
    <cfRule type="containsBlanks" dxfId="70" priority="86">
      <formula>LEN(TRIM(Q18))=0</formula>
    </cfRule>
  </conditionalFormatting>
  <conditionalFormatting sqref="AE41:AR43 AE10:AR16">
    <cfRule type="cellIs" dxfId="69" priority="83" operator="lessThan">
      <formula>-0.1</formula>
    </cfRule>
  </conditionalFormatting>
  <conditionalFormatting sqref="AE17 AR17 AF18:AR35 AF37:AR40 AG36 AI36 AK36 AM36 AO36 AQ36:AR36">
    <cfRule type="cellIs" dxfId="68" priority="82" operator="lessThan">
      <formula>-0.1</formula>
    </cfRule>
  </conditionalFormatting>
  <conditionalFormatting sqref="AF10:AQ14">
    <cfRule type="containsBlanks" dxfId="67" priority="81">
      <formula>LEN(TRIM(AF10))=0</formula>
    </cfRule>
  </conditionalFormatting>
  <conditionalFormatting sqref="AF18:AQ35 AF37:AQ39 AG36 AI36 AK36 AM36 AO36 AQ36">
    <cfRule type="containsBlanks" dxfId="66" priority="80">
      <formula>LEN(TRIM(AF18))=0</formula>
    </cfRule>
  </conditionalFormatting>
  <conditionalFormatting sqref="Q36">
    <cfRule type="cellIs" dxfId="65" priority="79" operator="lessThan">
      <formula>-0.1</formula>
    </cfRule>
  </conditionalFormatting>
  <conditionalFormatting sqref="Q36">
    <cfRule type="containsBlanks" dxfId="64" priority="78">
      <formula>LEN(TRIM(Q36))=0</formula>
    </cfRule>
  </conditionalFormatting>
  <conditionalFormatting sqref="S36">
    <cfRule type="cellIs" dxfId="63" priority="77" operator="lessThan">
      <formula>-0.1</formula>
    </cfRule>
  </conditionalFormatting>
  <conditionalFormatting sqref="S36">
    <cfRule type="containsBlanks" dxfId="62" priority="76">
      <formula>LEN(TRIM(S36))=0</formula>
    </cfRule>
  </conditionalFormatting>
  <conditionalFormatting sqref="U36">
    <cfRule type="cellIs" dxfId="61" priority="75" operator="lessThan">
      <formula>-0.1</formula>
    </cfRule>
  </conditionalFormatting>
  <conditionalFormatting sqref="U36">
    <cfRule type="containsBlanks" dxfId="60" priority="74">
      <formula>LEN(TRIM(U36))=0</formula>
    </cfRule>
  </conditionalFormatting>
  <conditionalFormatting sqref="W36">
    <cfRule type="cellIs" dxfId="59" priority="73" operator="lessThan">
      <formula>-0.1</formula>
    </cfRule>
  </conditionalFormatting>
  <conditionalFormatting sqref="W36">
    <cfRule type="containsBlanks" dxfId="58" priority="72">
      <formula>LEN(TRIM(W36))=0</formula>
    </cfRule>
  </conditionalFormatting>
  <conditionalFormatting sqref="Y36">
    <cfRule type="cellIs" dxfId="57" priority="71" operator="lessThan">
      <formula>-0.1</formula>
    </cfRule>
  </conditionalFormatting>
  <conditionalFormatting sqref="Y36">
    <cfRule type="containsBlanks" dxfId="56" priority="70">
      <formula>LEN(TRIM(Y36))=0</formula>
    </cfRule>
  </conditionalFormatting>
  <conditionalFormatting sqref="AA36">
    <cfRule type="cellIs" dxfId="55" priority="69" operator="lessThan">
      <formula>-0.1</formula>
    </cfRule>
  </conditionalFormatting>
  <conditionalFormatting sqref="AA36">
    <cfRule type="containsBlanks" dxfId="54" priority="68">
      <formula>LEN(TRIM(AA36))=0</formula>
    </cfRule>
  </conditionalFormatting>
  <conditionalFormatting sqref="S36">
    <cfRule type="cellIs" dxfId="53" priority="48" operator="lessThan">
      <formula>-0.1</formula>
    </cfRule>
  </conditionalFormatting>
  <conditionalFormatting sqref="S36">
    <cfRule type="containsBlanks" dxfId="52" priority="47">
      <formula>LEN(TRIM(S36))=0</formula>
    </cfRule>
  </conditionalFormatting>
  <conditionalFormatting sqref="U36">
    <cfRule type="cellIs" dxfId="51" priority="46" operator="lessThan">
      <formula>-0.1</formula>
    </cfRule>
  </conditionalFormatting>
  <conditionalFormatting sqref="U36">
    <cfRule type="containsBlanks" dxfId="50" priority="45">
      <formula>LEN(TRIM(U36))=0</formula>
    </cfRule>
  </conditionalFormatting>
  <conditionalFormatting sqref="W36">
    <cfRule type="cellIs" dxfId="49" priority="44" operator="lessThan">
      <formula>-0.1</formula>
    </cfRule>
  </conditionalFormatting>
  <conditionalFormatting sqref="W36">
    <cfRule type="containsBlanks" dxfId="48" priority="43">
      <formula>LEN(TRIM(W36))=0</formula>
    </cfRule>
  </conditionalFormatting>
  <conditionalFormatting sqref="Y36">
    <cfRule type="cellIs" dxfId="47" priority="42" operator="lessThan">
      <formula>-0.1</formula>
    </cfRule>
  </conditionalFormatting>
  <conditionalFormatting sqref="Y36">
    <cfRule type="containsBlanks" dxfId="46" priority="41">
      <formula>LEN(TRIM(Y36))=0</formula>
    </cfRule>
  </conditionalFormatting>
  <conditionalFormatting sqref="AA36">
    <cfRule type="cellIs" dxfId="45" priority="40" operator="lessThan">
      <formula>-0.1</formula>
    </cfRule>
  </conditionalFormatting>
  <conditionalFormatting sqref="AA36">
    <cfRule type="containsBlanks" dxfId="44" priority="39">
      <formula>LEN(TRIM(AA36))=0</formula>
    </cfRule>
  </conditionalFormatting>
  <conditionalFormatting sqref="AF36">
    <cfRule type="cellIs" dxfId="43" priority="38" operator="lessThan">
      <formula>-0.1</formula>
    </cfRule>
  </conditionalFormatting>
  <conditionalFormatting sqref="AF36">
    <cfRule type="containsBlanks" dxfId="42" priority="37">
      <formula>LEN(TRIM(AF36))=0</formula>
    </cfRule>
  </conditionalFormatting>
  <conditionalFormatting sqref="AF36">
    <cfRule type="cellIs" dxfId="41" priority="36" operator="lessThan">
      <formula>-0.1</formula>
    </cfRule>
  </conditionalFormatting>
  <conditionalFormatting sqref="AF36">
    <cfRule type="containsBlanks" dxfId="40" priority="35">
      <formula>LEN(TRIM(AF36))=0</formula>
    </cfRule>
  </conditionalFormatting>
  <conditionalFormatting sqref="AH36">
    <cfRule type="cellIs" dxfId="39" priority="34" operator="lessThan">
      <formula>-0.1</formula>
    </cfRule>
  </conditionalFormatting>
  <conditionalFormatting sqref="AH36">
    <cfRule type="containsBlanks" dxfId="38" priority="33">
      <formula>LEN(TRIM(AH36))=0</formula>
    </cfRule>
  </conditionalFormatting>
  <conditionalFormatting sqref="AH36">
    <cfRule type="cellIs" dxfId="37" priority="32" operator="lessThan">
      <formula>-0.1</formula>
    </cfRule>
  </conditionalFormatting>
  <conditionalFormatting sqref="AH36">
    <cfRule type="containsBlanks" dxfId="36" priority="31">
      <formula>LEN(TRIM(AH36))=0</formula>
    </cfRule>
  </conditionalFormatting>
  <conditionalFormatting sqref="AH36">
    <cfRule type="cellIs" dxfId="35" priority="30" operator="lessThan">
      <formula>-0.1</formula>
    </cfRule>
  </conditionalFormatting>
  <conditionalFormatting sqref="AH36">
    <cfRule type="containsBlanks" dxfId="34" priority="29">
      <formula>LEN(TRIM(AH36))=0</formula>
    </cfRule>
  </conditionalFormatting>
  <conditionalFormatting sqref="AJ36">
    <cfRule type="cellIs" dxfId="33" priority="28" operator="lessThan">
      <formula>-0.1</formula>
    </cfRule>
  </conditionalFormatting>
  <conditionalFormatting sqref="AJ36">
    <cfRule type="containsBlanks" dxfId="32" priority="27">
      <formula>LEN(TRIM(AJ36))=0</formula>
    </cfRule>
  </conditionalFormatting>
  <conditionalFormatting sqref="AJ36">
    <cfRule type="cellIs" dxfId="31" priority="26" operator="lessThan">
      <formula>-0.1</formula>
    </cfRule>
  </conditionalFormatting>
  <conditionalFormatting sqref="AJ36">
    <cfRule type="containsBlanks" dxfId="30" priority="25">
      <formula>LEN(TRIM(AJ36))=0</formula>
    </cfRule>
  </conditionalFormatting>
  <conditionalFormatting sqref="AJ36">
    <cfRule type="cellIs" dxfId="29" priority="24" operator="lessThan">
      <formula>-0.1</formula>
    </cfRule>
  </conditionalFormatting>
  <conditionalFormatting sqref="AJ36">
    <cfRule type="containsBlanks" dxfId="28" priority="23">
      <formula>LEN(TRIM(AJ36))=0</formula>
    </cfRule>
  </conditionalFormatting>
  <conditionalFormatting sqref="AL36">
    <cfRule type="cellIs" dxfId="27" priority="22" operator="lessThan">
      <formula>-0.1</formula>
    </cfRule>
  </conditionalFormatting>
  <conditionalFormatting sqref="AL36">
    <cfRule type="containsBlanks" dxfId="26" priority="21">
      <formula>LEN(TRIM(AL36))=0</formula>
    </cfRule>
  </conditionalFormatting>
  <conditionalFormatting sqref="AL36">
    <cfRule type="cellIs" dxfId="25" priority="20" operator="lessThan">
      <formula>-0.1</formula>
    </cfRule>
  </conditionalFormatting>
  <conditionalFormatting sqref="AL36">
    <cfRule type="containsBlanks" dxfId="24" priority="19">
      <formula>LEN(TRIM(AL36))=0</formula>
    </cfRule>
  </conditionalFormatting>
  <conditionalFormatting sqref="AL36">
    <cfRule type="cellIs" dxfId="23" priority="18" operator="lessThan">
      <formula>-0.1</formula>
    </cfRule>
  </conditionalFormatting>
  <conditionalFormatting sqref="AL36">
    <cfRule type="containsBlanks" dxfId="22" priority="17">
      <formula>LEN(TRIM(AL36))=0</formula>
    </cfRule>
  </conditionalFormatting>
  <conditionalFormatting sqref="AN36">
    <cfRule type="cellIs" dxfId="21" priority="16" operator="lessThan">
      <formula>-0.1</formula>
    </cfRule>
  </conditionalFormatting>
  <conditionalFormatting sqref="AN36">
    <cfRule type="containsBlanks" dxfId="20" priority="15">
      <formula>LEN(TRIM(AN36))=0</formula>
    </cfRule>
  </conditionalFormatting>
  <conditionalFormatting sqref="AN36">
    <cfRule type="cellIs" dxfId="19" priority="14" operator="lessThan">
      <formula>-0.1</formula>
    </cfRule>
  </conditionalFormatting>
  <conditionalFormatting sqref="AN36">
    <cfRule type="containsBlanks" dxfId="18" priority="13">
      <formula>LEN(TRIM(AN36))=0</formula>
    </cfRule>
  </conditionalFormatting>
  <conditionalFormatting sqref="AN36">
    <cfRule type="cellIs" dxfId="17" priority="12" operator="lessThan">
      <formula>-0.1</formula>
    </cfRule>
  </conditionalFormatting>
  <conditionalFormatting sqref="AN36">
    <cfRule type="containsBlanks" dxfId="16" priority="11">
      <formula>LEN(TRIM(AN36))=0</formula>
    </cfRule>
  </conditionalFormatting>
  <conditionalFormatting sqref="AP36">
    <cfRule type="cellIs" dxfId="15" priority="10" operator="lessThan">
      <formula>-0.1</formula>
    </cfRule>
  </conditionalFormatting>
  <conditionalFormatting sqref="AP36">
    <cfRule type="containsBlanks" dxfId="14" priority="9">
      <formula>LEN(TRIM(AP36))=0</formula>
    </cfRule>
  </conditionalFormatting>
  <conditionalFormatting sqref="AP36">
    <cfRule type="cellIs" dxfId="13" priority="8" operator="lessThan">
      <formula>-0.1</formula>
    </cfRule>
  </conditionalFormatting>
  <conditionalFormatting sqref="AP36">
    <cfRule type="containsBlanks" dxfId="12" priority="7">
      <formula>LEN(TRIM(AP36))=0</formula>
    </cfRule>
  </conditionalFormatting>
  <conditionalFormatting sqref="AP36">
    <cfRule type="cellIs" dxfId="11" priority="6" operator="lessThan">
      <formula>-0.1</formula>
    </cfRule>
  </conditionalFormatting>
  <conditionalFormatting sqref="AP36">
    <cfRule type="containsBlanks" dxfId="10" priority="5">
      <formula>LEN(TRIM(AP36))=0</formula>
    </cfRule>
  </conditionalFormatting>
  <conditionalFormatting sqref="AU36">
    <cfRule type="cellIs" dxfId="9" priority="4" operator="lessThan">
      <formula>-0.1</formula>
    </cfRule>
  </conditionalFormatting>
  <conditionalFormatting sqref="AU36">
    <cfRule type="containsBlanks" dxfId="8" priority="3">
      <formula>LEN(TRIM(AU36))=0</formula>
    </cfRule>
  </conditionalFormatting>
  <conditionalFormatting sqref="AU36">
    <cfRule type="cellIs" dxfId="7" priority="2" operator="lessThan">
      <formula>-0.1</formula>
    </cfRule>
  </conditionalFormatting>
  <conditionalFormatting sqref="AU36">
    <cfRule type="containsBlanks" dxfId="6" priority="1">
      <formula>LEN(TRIM(AU36))=0</formula>
    </cfRule>
  </conditionalFormatting>
  <pageMargins left="0.7" right="0.7" top="0.75" bottom="0.75" header="0.3" footer="0.3"/>
  <pageSetup paperSize="9" orientation="portrait" horizontalDpi="203" verticalDpi="20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F42"/>
  <sheetViews>
    <sheetView workbookViewId="0">
      <selection activeCell="J16" sqref="J16"/>
    </sheetView>
  </sheetViews>
  <sheetFormatPr baseColWidth="10" defaultColWidth="8.83203125" defaultRowHeight="13" x14ac:dyDescent="0.15"/>
  <cols>
    <col min="1" max="1" width="43.5" customWidth="1"/>
    <col min="2" max="5" width="12.83203125" customWidth="1"/>
    <col min="6" max="6" width="49.5" customWidth="1"/>
    <col min="8" max="8" width="13.5" customWidth="1"/>
  </cols>
  <sheetData>
    <row r="1" spans="1:6" ht="16" x14ac:dyDescent="0.2">
      <c r="A1" s="12"/>
      <c r="B1" s="170" t="s">
        <v>106</v>
      </c>
      <c r="C1" s="171" t="s">
        <v>4</v>
      </c>
      <c r="D1" s="172"/>
      <c r="E1" s="172"/>
      <c r="F1" s="29" t="s">
        <v>3</v>
      </c>
    </row>
    <row r="2" spans="1:6" ht="14.5" customHeight="1" x14ac:dyDescent="0.2">
      <c r="A2" s="21" t="s">
        <v>0</v>
      </c>
      <c r="B2" s="170"/>
      <c r="C2" s="22" t="s">
        <v>44</v>
      </c>
      <c r="D2" s="22" t="s">
        <v>1</v>
      </c>
      <c r="E2" s="22" t="s">
        <v>2</v>
      </c>
      <c r="F2" s="12"/>
    </row>
    <row r="3" spans="1:6" ht="14.5" customHeight="1" x14ac:dyDescent="0.2">
      <c r="A3" s="23" t="s">
        <v>5</v>
      </c>
      <c r="B3" s="24"/>
      <c r="C3" s="97"/>
      <c r="D3" s="97"/>
      <c r="E3" s="97"/>
      <c r="F3" s="12"/>
    </row>
    <row r="4" spans="1:6" ht="14.5" customHeight="1" x14ac:dyDescent="0.2">
      <c r="A4" s="25" t="s">
        <v>21</v>
      </c>
      <c r="B4" s="27"/>
      <c r="C4" s="98"/>
      <c r="D4" s="98"/>
      <c r="E4" s="98"/>
      <c r="F4" s="12"/>
    </row>
    <row r="5" spans="1:6" ht="14.5" customHeight="1" x14ac:dyDescent="0.2">
      <c r="A5" s="25" t="s">
        <v>22</v>
      </c>
      <c r="B5" s="27"/>
      <c r="C5" s="98">
        <f>8000-1600</f>
        <v>6400</v>
      </c>
      <c r="D5" s="98">
        <f>C5-1600</f>
        <v>4800</v>
      </c>
      <c r="E5" s="98">
        <f>D5-1600</f>
        <v>3200</v>
      </c>
      <c r="F5" s="12"/>
    </row>
    <row r="6" spans="1:6" ht="14.5" customHeight="1" x14ac:dyDescent="0.2">
      <c r="A6" s="25" t="s">
        <v>23</v>
      </c>
      <c r="B6" s="27"/>
      <c r="C6" s="98"/>
      <c r="D6" s="98"/>
      <c r="E6" s="98"/>
      <c r="F6" s="12"/>
    </row>
    <row r="7" spans="1:6" ht="14.5" customHeight="1" x14ac:dyDescent="0.2">
      <c r="A7" s="60" t="s">
        <v>6</v>
      </c>
      <c r="B7" s="61">
        <f>SUM(B4:B6)</f>
        <v>0</v>
      </c>
      <c r="C7" s="61">
        <f>SUM(C4:C6)</f>
        <v>6400</v>
      </c>
      <c r="D7" s="61">
        <f>SUM(D4:D6)</f>
        <v>4800</v>
      </c>
      <c r="E7" s="61">
        <f>SUM(E4:E6)</f>
        <v>3200</v>
      </c>
      <c r="F7" s="12"/>
    </row>
    <row r="8" spans="1:6" ht="14.5" customHeight="1" x14ac:dyDescent="0.2">
      <c r="A8" s="12"/>
      <c r="B8" s="27"/>
      <c r="C8" s="27"/>
      <c r="D8" s="27"/>
      <c r="E8" s="27"/>
      <c r="F8" s="12"/>
    </row>
    <row r="9" spans="1:6" ht="14.5" customHeight="1" x14ac:dyDescent="0.2">
      <c r="A9" s="28" t="s">
        <v>7</v>
      </c>
      <c r="B9" s="27"/>
      <c r="C9" s="27"/>
      <c r="D9" s="27"/>
      <c r="E9" s="27"/>
      <c r="F9" s="12"/>
    </row>
    <row r="10" spans="1:6" ht="14.5" customHeight="1" x14ac:dyDescent="0.2">
      <c r="A10" s="25" t="s">
        <v>127</v>
      </c>
      <c r="B10" s="98"/>
      <c r="C10" s="98">
        <v>1450</v>
      </c>
      <c r="D10" s="98">
        <v>3850</v>
      </c>
      <c r="E10" s="98">
        <v>1750</v>
      </c>
      <c r="F10" s="12"/>
    </row>
    <row r="11" spans="1:6" ht="14.5" customHeight="1" x14ac:dyDescent="0.2">
      <c r="A11" s="25" t="s">
        <v>24</v>
      </c>
      <c r="B11" s="98"/>
      <c r="C11" s="98"/>
      <c r="D11" s="98"/>
      <c r="E11" s="98"/>
      <c r="F11" s="12"/>
    </row>
    <row r="12" spans="1:6" ht="14.5" customHeight="1" x14ac:dyDescent="0.2">
      <c r="A12" s="25" t="s">
        <v>25</v>
      </c>
      <c r="B12" s="98"/>
      <c r="C12" s="98">
        <f>'Cashflow Projections Input'!M43</f>
        <v>27820.969999999987</v>
      </c>
      <c r="D12" s="98">
        <f>'Cashflow Projections Input'!AB43</f>
        <v>60529.839999999982</v>
      </c>
      <c r="E12" s="98">
        <f>'Cashflow Projections Input'!AR43</f>
        <v>128709.15999999999</v>
      </c>
      <c r="F12" s="12"/>
    </row>
    <row r="13" spans="1:6" ht="14.5" customHeight="1" x14ac:dyDescent="0.2">
      <c r="A13" s="25" t="s">
        <v>26</v>
      </c>
      <c r="B13" s="98"/>
      <c r="C13" s="98"/>
      <c r="D13" s="98"/>
      <c r="E13" s="98"/>
      <c r="F13" s="12"/>
    </row>
    <row r="14" spans="1:6" ht="14.5" customHeight="1" x14ac:dyDescent="0.2">
      <c r="A14" s="25" t="s">
        <v>27</v>
      </c>
      <c r="B14" s="98"/>
      <c r="C14" s="98"/>
      <c r="D14" s="98"/>
      <c r="E14" s="98"/>
      <c r="F14" s="12"/>
    </row>
    <row r="15" spans="1:6" ht="14.5" customHeight="1" x14ac:dyDescent="0.2">
      <c r="A15" s="62" t="s">
        <v>8</v>
      </c>
      <c r="B15" s="61">
        <f>SUM(B10:B14)</f>
        <v>0</v>
      </c>
      <c r="C15" s="61">
        <f>SUM(C10:C14)</f>
        <v>29270.969999999987</v>
      </c>
      <c r="D15" s="61">
        <f>SUM(D10:D14)</f>
        <v>64379.839999999982</v>
      </c>
      <c r="E15" s="61">
        <f>SUM(E10:E14)</f>
        <v>130459.15999999999</v>
      </c>
      <c r="F15" s="12"/>
    </row>
    <row r="16" spans="1:6" ht="14.5" customHeight="1" x14ac:dyDescent="0.2">
      <c r="A16" s="28"/>
      <c r="B16" s="27"/>
      <c r="C16" s="27"/>
      <c r="D16" s="27"/>
      <c r="E16" s="27"/>
      <c r="F16" s="12"/>
    </row>
    <row r="17" spans="1:6" ht="14.5" customHeight="1" x14ac:dyDescent="0.2">
      <c r="A17" s="28" t="s">
        <v>9</v>
      </c>
      <c r="B17" s="27"/>
      <c r="C17" s="27"/>
      <c r="D17" s="27"/>
      <c r="E17" s="27"/>
      <c r="F17" s="12"/>
    </row>
    <row r="18" spans="1:6" ht="14.5" customHeight="1" x14ac:dyDescent="0.2">
      <c r="A18" s="25" t="s">
        <v>28</v>
      </c>
      <c r="B18" s="27"/>
      <c r="C18" s="27"/>
      <c r="D18" s="27"/>
      <c r="E18" s="27"/>
      <c r="F18" s="12"/>
    </row>
    <row r="19" spans="1:6" ht="14.5" customHeight="1" x14ac:dyDescent="0.2">
      <c r="A19" s="25" t="s">
        <v>138</v>
      </c>
      <c r="B19" s="27"/>
      <c r="C19" s="98">
        <f>'Cashflow Projections Input'!Q36</f>
        <v>5235.25</v>
      </c>
      <c r="D19" s="98">
        <f>'Cashflow Projections Input'!AF36</f>
        <v>6569.4</v>
      </c>
      <c r="E19" s="98">
        <f>'Cashflow Projections Input'!AU36</f>
        <v>10643</v>
      </c>
      <c r="F19" s="12"/>
    </row>
    <row r="20" spans="1:6" ht="14.5" customHeight="1" x14ac:dyDescent="0.2">
      <c r="A20" s="25" t="s">
        <v>29</v>
      </c>
      <c r="B20" s="27"/>
      <c r="C20" s="27"/>
      <c r="D20" s="27"/>
      <c r="E20" s="27"/>
      <c r="F20" s="12"/>
    </row>
    <row r="21" spans="1:6" ht="14.5" customHeight="1" x14ac:dyDescent="0.2">
      <c r="A21" s="25" t="s">
        <v>30</v>
      </c>
      <c r="B21" s="27"/>
      <c r="C21" s="27"/>
      <c r="D21" s="27"/>
      <c r="E21" s="27"/>
      <c r="F21" s="12"/>
    </row>
    <row r="22" spans="1:6" ht="14.5" customHeight="1" x14ac:dyDescent="0.2">
      <c r="A22" s="25" t="s">
        <v>31</v>
      </c>
      <c r="B22" s="27"/>
      <c r="C22" s="27"/>
      <c r="D22" s="27"/>
      <c r="E22" s="27"/>
      <c r="F22" s="12"/>
    </row>
    <row r="23" spans="1:6" ht="14.5" customHeight="1" x14ac:dyDescent="0.2">
      <c r="A23" s="25" t="s">
        <v>32</v>
      </c>
      <c r="B23" s="27"/>
      <c r="C23" s="27"/>
      <c r="D23" s="27"/>
      <c r="E23" s="27"/>
      <c r="F23" s="12"/>
    </row>
    <row r="24" spans="1:6" ht="14.5" customHeight="1" x14ac:dyDescent="0.2">
      <c r="A24" s="62" t="s">
        <v>10</v>
      </c>
      <c r="B24" s="61">
        <f>SUM(B18:B23)</f>
        <v>0</v>
      </c>
      <c r="C24" s="61">
        <f>SUM(C18:C23)</f>
        <v>5235.25</v>
      </c>
      <c r="D24" s="61">
        <f>SUM(D18:D23)</f>
        <v>6569.4</v>
      </c>
      <c r="E24" s="61">
        <f>SUM(E18:E23)</f>
        <v>10643</v>
      </c>
      <c r="F24" s="12"/>
    </row>
    <row r="25" spans="1:6" ht="14.5" customHeight="1" x14ac:dyDescent="0.2">
      <c r="A25" s="62" t="s">
        <v>11</v>
      </c>
      <c r="B25" s="61">
        <f>B15-B24</f>
        <v>0</v>
      </c>
      <c r="C25" s="61">
        <f>C15-C24</f>
        <v>24035.719999999987</v>
      </c>
      <c r="D25" s="61">
        <f>D15-D24</f>
        <v>57810.439999999981</v>
      </c>
      <c r="E25" s="61">
        <f>E15-E24</f>
        <v>119816.15999999999</v>
      </c>
      <c r="F25" s="12"/>
    </row>
    <row r="26" spans="1:6" ht="14.5" customHeight="1" x14ac:dyDescent="0.2">
      <c r="A26" s="28" t="s">
        <v>12</v>
      </c>
      <c r="B26" s="26"/>
      <c r="C26" s="26"/>
      <c r="D26" s="26"/>
      <c r="E26" s="26"/>
      <c r="F26" s="12"/>
    </row>
    <row r="27" spans="1:6" ht="14.5" customHeight="1" x14ac:dyDescent="0.2">
      <c r="A27" s="25" t="s">
        <v>33</v>
      </c>
      <c r="B27" s="98"/>
      <c r="C27" s="98">
        <f>10000-3078</f>
        <v>6922</v>
      </c>
      <c r="D27" s="98">
        <f>C27-3326</f>
        <v>3596</v>
      </c>
      <c r="E27" s="98">
        <v>0</v>
      </c>
      <c r="F27" s="12"/>
    </row>
    <row r="28" spans="1:6" ht="14.5" customHeight="1" x14ac:dyDescent="0.2">
      <c r="A28" s="25" t="s">
        <v>34</v>
      </c>
      <c r="B28" s="98"/>
      <c r="C28" s="98"/>
      <c r="D28" s="98"/>
      <c r="E28" s="98"/>
      <c r="F28" s="12"/>
    </row>
    <row r="29" spans="1:6" ht="14.5" customHeight="1" x14ac:dyDescent="0.2">
      <c r="A29" s="25" t="s">
        <v>26</v>
      </c>
      <c r="B29" s="98"/>
      <c r="C29" s="98"/>
      <c r="D29" s="98"/>
      <c r="E29" s="98"/>
      <c r="F29" s="12"/>
    </row>
    <row r="30" spans="1:6" ht="14.5" customHeight="1" x14ac:dyDescent="0.2">
      <c r="A30" s="25" t="s">
        <v>35</v>
      </c>
      <c r="B30" s="98"/>
      <c r="C30" s="98">
        <v>12500</v>
      </c>
      <c r="D30" s="98">
        <v>12500</v>
      </c>
      <c r="E30" s="98">
        <v>12500</v>
      </c>
      <c r="F30" s="12"/>
    </row>
    <row r="31" spans="1:6" ht="14.5" customHeight="1" x14ac:dyDescent="0.2">
      <c r="A31" s="25" t="s">
        <v>36</v>
      </c>
      <c r="B31" s="98"/>
      <c r="C31" s="98"/>
      <c r="D31" s="98"/>
      <c r="E31" s="98"/>
      <c r="F31" s="12"/>
    </row>
    <row r="32" spans="1:6" ht="14.5" customHeight="1" x14ac:dyDescent="0.2">
      <c r="A32" s="62" t="s">
        <v>13</v>
      </c>
      <c r="B32" s="61">
        <f>SUM(B27:B31)</f>
        <v>0</v>
      </c>
      <c r="C32" s="61">
        <f>SUM(C27:C31)</f>
        <v>19422</v>
      </c>
      <c r="D32" s="61">
        <f>SUM(D27:D31)</f>
        <v>16096</v>
      </c>
      <c r="E32" s="61">
        <f>SUM(E27:E31)</f>
        <v>12500</v>
      </c>
      <c r="F32" s="12"/>
    </row>
    <row r="33" spans="1:6" ht="14.5" customHeight="1" x14ac:dyDescent="0.2">
      <c r="A33" s="28"/>
      <c r="B33" s="26"/>
      <c r="C33" s="26"/>
      <c r="D33" s="26"/>
      <c r="E33" s="26"/>
      <c r="F33" s="12"/>
    </row>
    <row r="34" spans="1:6" ht="14.5" customHeight="1" x14ac:dyDescent="0.2">
      <c r="A34" s="62" t="s">
        <v>14</v>
      </c>
      <c r="B34" s="61">
        <f>B7+B25-B32</f>
        <v>0</v>
      </c>
      <c r="C34" s="61">
        <f>C7+C25-C32</f>
        <v>11013.719999999987</v>
      </c>
      <c r="D34" s="61">
        <f>D7+D25-D32</f>
        <v>46514.439999999981</v>
      </c>
      <c r="E34" s="61">
        <f>E7+E25-E32</f>
        <v>110516.15999999999</v>
      </c>
      <c r="F34" s="12"/>
    </row>
    <row r="35" spans="1:6" ht="14.5" customHeight="1" x14ac:dyDescent="0.2">
      <c r="A35" s="28" t="s">
        <v>15</v>
      </c>
      <c r="B35" s="26"/>
      <c r="C35" s="26"/>
      <c r="D35" s="26"/>
      <c r="E35" s="26"/>
      <c r="F35" s="12"/>
    </row>
    <row r="36" spans="1:6" ht="14.5" customHeight="1" x14ac:dyDescent="0.2">
      <c r="A36" s="25" t="s">
        <v>16</v>
      </c>
      <c r="B36" s="98"/>
      <c r="C36" s="98">
        <v>1000</v>
      </c>
      <c r="D36" s="98">
        <v>1000</v>
      </c>
      <c r="E36" s="98">
        <v>1000</v>
      </c>
      <c r="F36" s="12"/>
    </row>
    <row r="37" spans="1:6" ht="14.5" customHeight="1" x14ac:dyDescent="0.2">
      <c r="A37" s="25" t="s">
        <v>17</v>
      </c>
      <c r="B37" s="98"/>
      <c r="C37" s="98"/>
      <c r="D37" s="98"/>
      <c r="E37" s="98"/>
      <c r="F37" s="12"/>
    </row>
    <row r="38" spans="1:6" ht="14.5" customHeight="1" x14ac:dyDescent="0.2">
      <c r="A38" s="25" t="s">
        <v>18</v>
      </c>
      <c r="B38" s="98"/>
      <c r="C38" s="98">
        <v>10000</v>
      </c>
      <c r="D38" s="98">
        <v>10000</v>
      </c>
      <c r="E38" s="98">
        <v>10000</v>
      </c>
      <c r="F38" s="12"/>
    </row>
    <row r="39" spans="1:6" ht="14.5" customHeight="1" x14ac:dyDescent="0.2">
      <c r="A39" s="25" t="s">
        <v>19</v>
      </c>
      <c r="B39" s="98"/>
      <c r="C39" s="98">
        <f>'Profit &amp; Loss Summary'!C36</f>
        <v>13.500000000000227</v>
      </c>
      <c r="D39" s="98">
        <f>C39+'Profit &amp; Loss Summary'!D36</f>
        <v>35514.81</v>
      </c>
      <c r="E39" s="98">
        <f>D39+'Profit &amp; Loss Summary'!E36</f>
        <v>99516.11</v>
      </c>
      <c r="F39" s="12"/>
    </row>
    <row r="40" spans="1:6" ht="14.5" customHeight="1" x14ac:dyDescent="0.2">
      <c r="A40" s="62" t="s">
        <v>20</v>
      </c>
      <c r="B40" s="63">
        <f>SUM(B36:B39)</f>
        <v>0</v>
      </c>
      <c r="C40" s="63">
        <f>SUM(C36:C39)</f>
        <v>11013.5</v>
      </c>
      <c r="D40" s="63">
        <f>SUM(D36:D39)</f>
        <v>46514.81</v>
      </c>
      <c r="E40" s="63">
        <f>SUM(E36:E39)</f>
        <v>110516.11</v>
      </c>
      <c r="F40" s="12"/>
    </row>
    <row r="42" spans="1:6" x14ac:dyDescent="0.15">
      <c r="C42" s="96">
        <f>C34-C40</f>
        <v>0.21999999998661224</v>
      </c>
      <c r="D42" s="96">
        <f t="shared" ref="D42:E42" si="0">D34-D40</f>
        <v>-0.37000000001717126</v>
      </c>
      <c r="E42" s="96">
        <f t="shared" si="0"/>
        <v>4.9999999988358468E-2</v>
      </c>
    </row>
  </sheetData>
  <mergeCells count="2">
    <mergeCell ref="B1:B2"/>
    <mergeCell ref="C1:E1"/>
  </mergeCells>
  <conditionalFormatting sqref="B3:E40">
    <cfRule type="cellIs" dxfId="5" priority="8" operator="lessThan">
      <formula>-0.1</formula>
    </cfRule>
  </conditionalFormatting>
  <conditionalFormatting sqref="B3:E6">
    <cfRule type="containsBlanks" dxfId="4" priority="7">
      <formula>LEN(TRIM(B3))=0</formula>
    </cfRule>
  </conditionalFormatting>
  <conditionalFormatting sqref="B10:E14">
    <cfRule type="containsBlanks" dxfId="3" priority="6">
      <formula>LEN(TRIM(B10))=0</formula>
    </cfRule>
  </conditionalFormatting>
  <conditionalFormatting sqref="B18:E23">
    <cfRule type="containsBlanks" dxfId="2" priority="5">
      <formula>LEN(TRIM(B18))=0</formula>
    </cfRule>
  </conditionalFormatting>
  <conditionalFormatting sqref="B27:E31">
    <cfRule type="containsBlanks" dxfId="1" priority="4">
      <formula>LEN(TRIM(B27))=0</formula>
    </cfRule>
  </conditionalFormatting>
  <conditionalFormatting sqref="B36:E39">
    <cfRule type="containsBlanks" dxfId="0" priority="3">
      <formula>LEN(TRIM(B36))=0</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6CBF-F5C4-47C6-BF7D-BE1521DB7880}">
  <sheetPr>
    <tabColor rgb="FF92D050"/>
  </sheetPr>
  <dimension ref="A1:F36"/>
  <sheetViews>
    <sheetView workbookViewId="0">
      <selection activeCell="C2" sqref="C2"/>
    </sheetView>
  </sheetViews>
  <sheetFormatPr baseColWidth="10" defaultColWidth="9.1640625" defaultRowHeight="14" x14ac:dyDescent="0.15"/>
  <cols>
    <col min="1" max="1" width="40.6640625" style="41" customWidth="1"/>
    <col min="2" max="2" width="11" style="41" customWidth="1"/>
    <col min="3" max="5" width="12.33203125" style="41" customWidth="1"/>
    <col min="6" max="6" width="115.5" style="41" customWidth="1"/>
    <col min="7" max="16384" width="9.1640625" style="41"/>
  </cols>
  <sheetData>
    <row r="1" spans="1:6" ht="32" x14ac:dyDescent="0.2">
      <c r="B1" s="42" t="s">
        <v>86</v>
      </c>
      <c r="C1" s="78" t="s">
        <v>135</v>
      </c>
      <c r="D1" s="78" t="s">
        <v>135</v>
      </c>
      <c r="E1" s="78" t="s">
        <v>135</v>
      </c>
      <c r="F1" s="45" t="s">
        <v>84</v>
      </c>
    </row>
    <row r="2" spans="1:6" ht="15" x14ac:dyDescent="0.2">
      <c r="A2" s="43" t="s">
        <v>132</v>
      </c>
      <c r="B2" s="80">
        <v>44926</v>
      </c>
      <c r="C2" s="80">
        <v>45291</v>
      </c>
      <c r="D2" s="80">
        <v>45657</v>
      </c>
      <c r="E2" s="80">
        <v>45657</v>
      </c>
    </row>
    <row r="3" spans="1:6" ht="32" x14ac:dyDescent="0.2">
      <c r="A3" s="9" t="s">
        <v>81</v>
      </c>
      <c r="B3" s="84"/>
      <c r="C3" s="84"/>
      <c r="D3" s="84"/>
      <c r="E3" s="84"/>
      <c r="F3" s="45" t="str">
        <f>'Profit &amp; Loss Account Input'!AP4</f>
        <v xml:space="preserve">Under the following headings please list briefly what your assumptions are in drawing up the projected Profit &amp; Loss. Please note that Capital Expenditure is not included in the Profit &amp; Loss. </v>
      </c>
    </row>
    <row r="4" spans="1:6" ht="14" customHeight="1" x14ac:dyDescent="0.2">
      <c r="A4" s="40" t="s">
        <v>82</v>
      </c>
      <c r="B4" s="88">
        <f>'Profit &amp; Loss Account Input'!B7</f>
        <v>0</v>
      </c>
      <c r="C4" s="88">
        <f>'Profit &amp; Loss Account Input'!O7</f>
        <v>124400</v>
      </c>
      <c r="D4" s="88">
        <f>'Profit &amp; Loss Account Input'!AB7</f>
        <v>260400</v>
      </c>
      <c r="E4" s="88">
        <f>'Profit &amp; Loss Account Input'!AO7</f>
        <v>350400</v>
      </c>
      <c r="F4" s="45">
        <f>'Profit &amp; Loss Account Input'!AP5</f>
        <v>0</v>
      </c>
    </row>
    <row r="5" spans="1:6" ht="14" customHeight="1" x14ac:dyDescent="0.2">
      <c r="A5" s="40" t="s">
        <v>83</v>
      </c>
      <c r="B5" s="88">
        <f>'Profit &amp; Loss Account Input'!B8</f>
        <v>0</v>
      </c>
      <c r="C5" s="88">
        <f>'Profit &amp; Loss Account Input'!O8</f>
        <v>6000</v>
      </c>
      <c r="D5" s="88">
        <f>'Profit &amp; Loss Account Input'!AB8</f>
        <v>15000</v>
      </c>
      <c r="E5" s="88">
        <f>'Profit &amp; Loss Account Input'!AO8</f>
        <v>30000</v>
      </c>
      <c r="F5" s="45" t="str">
        <f>'Profit &amp; Loss Account Input'!AP6</f>
        <v>Please explain how the projected sales figures have been arrived at e.g., the number and value of sales, average customer to spend etc.</v>
      </c>
    </row>
    <row r="6" spans="1:6" ht="14" customHeight="1" x14ac:dyDescent="0.2">
      <c r="A6" s="10" t="s">
        <v>45</v>
      </c>
      <c r="B6" s="89">
        <f>'Profit &amp; Loss Account Input'!B9</f>
        <v>0</v>
      </c>
      <c r="C6" s="89">
        <f>'Profit &amp; Loss Account Input'!O9</f>
        <v>130400</v>
      </c>
      <c r="D6" s="89">
        <f>'Profit &amp; Loss Account Input'!AB9</f>
        <v>275400</v>
      </c>
      <c r="E6" s="89">
        <f>'Profit &amp; Loss Account Input'!AO9</f>
        <v>380400</v>
      </c>
      <c r="F6" s="45">
        <f>'Profit &amp; Loss Account Input'!AP7</f>
        <v>0</v>
      </c>
    </row>
    <row r="7" spans="1:6" ht="14" customHeight="1" x14ac:dyDescent="0.2">
      <c r="A7" s="40" t="s">
        <v>46</v>
      </c>
      <c r="B7" s="88">
        <f>'Profit &amp; Loss Account Input'!B10</f>
        <v>0</v>
      </c>
      <c r="C7" s="88">
        <f>'Profit &amp; Loss Account Input'!O10</f>
        <v>25850</v>
      </c>
      <c r="D7" s="88">
        <f>'Profit &amp; Loss Account Input'!P10</f>
        <v>1450</v>
      </c>
      <c r="E7" s="88">
        <f>'Profit &amp; Loss Account Input'!AO10</f>
        <v>99800</v>
      </c>
      <c r="F7" s="45">
        <f>'Profit &amp; Loss Account Input'!AP8</f>
        <v>0</v>
      </c>
    </row>
    <row r="8" spans="1:6" ht="14" customHeight="1" x14ac:dyDescent="0.2">
      <c r="A8" s="40" t="s">
        <v>47</v>
      </c>
      <c r="B8" s="88">
        <f>'Profit &amp; Loss Account Input'!B11</f>
        <v>0</v>
      </c>
      <c r="C8" s="88">
        <f>'Profit &amp; Loss Account Input'!O11</f>
        <v>36250</v>
      </c>
      <c r="D8" s="88">
        <f>'Profit &amp; Loss Account Input'!AB11</f>
        <v>78000</v>
      </c>
      <c r="E8" s="88">
        <f>'Profit &amp; Loss Account Input'!AO11</f>
        <v>100500</v>
      </c>
      <c r="F8" s="45">
        <f>'Profit &amp; Loss Account Input'!AP9</f>
        <v>0</v>
      </c>
    </row>
    <row r="9" spans="1:6" ht="14" customHeight="1" x14ac:dyDescent="0.2">
      <c r="A9" s="40" t="s">
        <v>48</v>
      </c>
      <c r="B9" s="88">
        <f>'Profit &amp; Loss Account Input'!B12</f>
        <v>0</v>
      </c>
      <c r="C9" s="88">
        <f>'Profit &amp; Loss Account Input'!O12</f>
        <v>27300</v>
      </c>
      <c r="D9" s="88">
        <f>'Profit &amp; Loss Account Input'!AA12</f>
        <v>3850</v>
      </c>
      <c r="E9" s="88">
        <f>'Profit &amp; Loss Account Input'!AO12</f>
        <v>97700</v>
      </c>
      <c r="F9" s="45" t="str">
        <f>'Profit &amp; Loss Account Input'!AP10</f>
        <v>Please state the amount and value, at cost, of stock proposed to be held at the beginning and end of each financial year.</v>
      </c>
    </row>
    <row r="10" spans="1:6" ht="14" customHeight="1" x14ac:dyDescent="0.2">
      <c r="A10" s="40" t="s">
        <v>37</v>
      </c>
      <c r="B10" s="88">
        <f>'Profit &amp; Loss Account Input'!B13</f>
        <v>0</v>
      </c>
      <c r="C10" s="88">
        <f>'Profit &amp; Loss Account Input'!O13</f>
        <v>34800</v>
      </c>
      <c r="D10" s="88">
        <f>'Profit &amp; Loss Account Input'!AB13</f>
        <v>75600</v>
      </c>
      <c r="E10" s="88">
        <f>'Profit &amp; Loss Account Input'!AO13</f>
        <v>102600</v>
      </c>
      <c r="F10" s="45" t="str">
        <f>'Profit &amp; Loss Account Input'!AP11</f>
        <v>Please explain how the projected purchases figure has been calculated e.g., the number and cost of items purchased.</v>
      </c>
    </row>
    <row r="11" spans="1:6" ht="14" customHeight="1" x14ac:dyDescent="0.2">
      <c r="A11" s="10" t="s">
        <v>49</v>
      </c>
      <c r="B11" s="89">
        <f>'Profit &amp; Loss Account Input'!B14</f>
        <v>0</v>
      </c>
      <c r="C11" s="89">
        <f>'Profit &amp; Loss Account Input'!O14</f>
        <v>95600</v>
      </c>
      <c r="D11" s="89">
        <f>'Profit &amp; Loss Account Input'!AB14</f>
        <v>199800</v>
      </c>
      <c r="E11" s="89">
        <f>'Profit &amp; Loss Account Input'!AO14</f>
        <v>277800</v>
      </c>
      <c r="F11" s="45">
        <f>'Profit &amp; Loss Account Input'!AP12</f>
        <v>0</v>
      </c>
    </row>
    <row r="12" spans="1:6" ht="14" customHeight="1" x14ac:dyDescent="0.2">
      <c r="A12" s="9" t="s">
        <v>50</v>
      </c>
      <c r="B12" s="88"/>
      <c r="C12" s="88"/>
      <c r="D12" s="88"/>
      <c r="E12" s="88"/>
      <c r="F12" s="45">
        <f>'Profit &amp; Loss Account Input'!AP13</f>
        <v>0</v>
      </c>
    </row>
    <row r="13" spans="1:6" ht="14" customHeight="1" x14ac:dyDescent="0.2">
      <c r="A13" s="40" t="s">
        <v>51</v>
      </c>
      <c r="B13" s="88">
        <f>'Profit &amp; Loss Account Input'!B16</f>
        <v>0</v>
      </c>
      <c r="C13" s="88">
        <f>'Profit &amp; Loss Account Input'!O16</f>
        <v>0</v>
      </c>
      <c r="D13" s="88">
        <f>'Profit &amp; Loss Account Input'!AB16</f>
        <v>0</v>
      </c>
      <c r="E13" s="88">
        <f>'Profit &amp; Loss Account Input'!AO16</f>
        <v>0</v>
      </c>
      <c r="F13" s="45" t="str">
        <f>'Profit &amp; Loss Account Input'!AP14</f>
        <v xml:space="preserve">If Gross Profit or Net Profit shows significant variation either upwards or downwards a reason for same to be given         </v>
      </c>
    </row>
    <row r="14" spans="1:6" ht="14" customHeight="1" x14ac:dyDescent="0.2">
      <c r="A14" s="40" t="s">
        <v>52</v>
      </c>
      <c r="B14" s="88">
        <f>'Profit &amp; Loss Account Input'!B17</f>
        <v>0</v>
      </c>
      <c r="C14" s="88">
        <f>'Profit &amp; Loss Account Input'!O17</f>
        <v>6000</v>
      </c>
      <c r="D14" s="88">
        <f>'Profit &amp; Loss Account Input'!AB17</f>
        <v>21000</v>
      </c>
      <c r="E14" s="88">
        <f>'Profit &amp; Loss Account Input'!AO17</f>
        <v>42000</v>
      </c>
      <c r="F14" s="45" t="str">
        <f>'Profit &amp; Loss Account Input'!AP15</f>
        <v>Please explain if there is significant variation between individual expenditure items over the period</v>
      </c>
    </row>
    <row r="15" spans="1:6" ht="14" customHeight="1" x14ac:dyDescent="0.2">
      <c r="A15" s="40" t="s">
        <v>53</v>
      </c>
      <c r="B15" s="88">
        <f>'Profit &amp; Loss Account Input'!B18</f>
        <v>0</v>
      </c>
      <c r="C15" s="88">
        <f>'Profit &amp; Loss Account Input'!O18</f>
        <v>4200</v>
      </c>
      <c r="D15" s="88">
        <f>'Profit &amp; Loss Account Input'!AB18</f>
        <v>6000</v>
      </c>
      <c r="E15" s="88">
        <f>'Profit &amp; Loss Account Input'!AO18</f>
        <v>7800</v>
      </c>
      <c r="F15" s="45">
        <f>'Profit &amp; Loss Account Input'!AP16</f>
        <v>0</v>
      </c>
    </row>
    <row r="16" spans="1:6" ht="14" customHeight="1" x14ac:dyDescent="0.2">
      <c r="A16" s="43" t="s">
        <v>94</v>
      </c>
      <c r="B16" s="88">
        <f>'Profit &amp; Loss Account Input'!B19</f>
        <v>0</v>
      </c>
      <c r="C16" s="88">
        <f>'Profit &amp; Loss Account Input'!O19</f>
        <v>63315</v>
      </c>
      <c r="D16" s="88">
        <f>'Profit &amp; Loss Account Input'!AB19</f>
        <v>109956</v>
      </c>
      <c r="E16" s="88">
        <f>'Profit &amp; Loss Account Input'!AO19</f>
        <v>129945</v>
      </c>
      <c r="F16" s="45">
        <f>'Profit &amp; Loss Account Input'!AP17</f>
        <v>0</v>
      </c>
    </row>
    <row r="17" spans="1:6" ht="14" customHeight="1" x14ac:dyDescent="0.2">
      <c r="A17" s="11" t="s">
        <v>104</v>
      </c>
      <c r="B17" s="88">
        <f>'Profit &amp; Loss Account Input'!B20</f>
        <v>0</v>
      </c>
      <c r="C17" s="88">
        <f>'Profit &amp; Loss Account Input'!O20</f>
        <v>0</v>
      </c>
      <c r="D17" s="88">
        <f>'Profit &amp; Loss Account Input'!AB20</f>
        <v>0</v>
      </c>
      <c r="E17" s="88">
        <f>'Profit &amp; Loss Account Input'!AO20</f>
        <v>0</v>
      </c>
      <c r="F17" s="45">
        <f>'Profit &amp; Loss Account Input'!AP18</f>
        <v>0</v>
      </c>
    </row>
    <row r="18" spans="1:6" ht="14" customHeight="1" x14ac:dyDescent="0.2">
      <c r="A18" s="40" t="s">
        <v>54</v>
      </c>
      <c r="B18" s="88">
        <f>'Profit &amp; Loss Account Input'!B21</f>
        <v>0</v>
      </c>
      <c r="C18" s="88">
        <f>'Profit &amp; Loss Account Input'!O21</f>
        <v>6600</v>
      </c>
      <c r="D18" s="88">
        <f>'Profit &amp; Loss Account Input'!AB21</f>
        <v>7800</v>
      </c>
      <c r="E18" s="88">
        <f>'Profit &amp; Loss Account Input'!AO21</f>
        <v>9000</v>
      </c>
      <c r="F18" s="45">
        <f>'Profit &amp; Loss Account Input'!AP19</f>
        <v>0</v>
      </c>
    </row>
    <row r="19" spans="1:6" ht="14" customHeight="1" x14ac:dyDescent="0.2">
      <c r="A19" s="40" t="s">
        <v>55</v>
      </c>
      <c r="B19" s="88">
        <f>'Profit &amp; Loss Account Input'!B22</f>
        <v>0</v>
      </c>
      <c r="C19" s="88">
        <f>'Profit &amp; Loss Account Input'!O22</f>
        <v>900</v>
      </c>
      <c r="D19" s="88">
        <f>'Profit &amp; Loss Account Input'!AB22</f>
        <v>1200</v>
      </c>
      <c r="E19" s="88">
        <f>'Profit &amp; Loss Account Input'!AO22</f>
        <v>1800</v>
      </c>
      <c r="F19" s="45">
        <f>'Profit &amp; Loss Account Input'!AP20</f>
        <v>0</v>
      </c>
    </row>
    <row r="20" spans="1:6" ht="14" customHeight="1" x14ac:dyDescent="0.2">
      <c r="A20" s="40" t="s">
        <v>90</v>
      </c>
      <c r="B20" s="88">
        <f>'Profit &amp; Loss Account Input'!B23</f>
        <v>0</v>
      </c>
      <c r="C20" s="88">
        <f>'Profit &amp; Loss Account Input'!O23</f>
        <v>600</v>
      </c>
      <c r="D20" s="88">
        <f>'Profit &amp; Loss Account Input'!AB23</f>
        <v>1200</v>
      </c>
      <c r="E20" s="88">
        <f>'Profit &amp; Loss Account Input'!AO23</f>
        <v>1800</v>
      </c>
      <c r="F20" s="45">
        <f>'Profit &amp; Loss Account Input'!AP21</f>
        <v>0</v>
      </c>
    </row>
    <row r="21" spans="1:6" ht="14" customHeight="1" x14ac:dyDescent="0.2">
      <c r="A21" s="40" t="s">
        <v>56</v>
      </c>
      <c r="B21" s="88">
        <f>'Profit &amp; Loss Account Input'!B24</f>
        <v>0</v>
      </c>
      <c r="C21" s="88">
        <f>'Profit &amp; Loss Account Input'!O24</f>
        <v>900</v>
      </c>
      <c r="D21" s="88">
        <f>'Profit &amp; Loss Account Input'!AB24</f>
        <v>1200</v>
      </c>
      <c r="E21" s="88">
        <f>'Profit &amp; Loss Account Input'!AO24</f>
        <v>1800</v>
      </c>
      <c r="F21" s="45">
        <f>'Profit &amp; Loss Account Input'!AP22</f>
        <v>0</v>
      </c>
    </row>
    <row r="22" spans="1:6" ht="14" customHeight="1" x14ac:dyDescent="0.2">
      <c r="A22" s="40" t="s">
        <v>57</v>
      </c>
      <c r="B22" s="88">
        <f>'Profit &amp; Loss Account Input'!B25</f>
        <v>0</v>
      </c>
      <c r="C22" s="88">
        <f>'Profit &amp; Loss Account Input'!O25</f>
        <v>6000</v>
      </c>
      <c r="D22" s="88">
        <f>'Profit &amp; Loss Account Input'!AB25</f>
        <v>7200</v>
      </c>
      <c r="E22" s="88">
        <f>'Profit &amp; Loss Account Input'!AO25</f>
        <v>9000</v>
      </c>
      <c r="F22" s="45">
        <f>'Profit &amp; Loss Account Input'!AP23</f>
        <v>0</v>
      </c>
    </row>
    <row r="23" spans="1:6" ht="14" customHeight="1" x14ac:dyDescent="0.2">
      <c r="A23" s="40" t="s">
        <v>58</v>
      </c>
      <c r="B23" s="88">
        <f>'Profit &amp; Loss Account Input'!B26</f>
        <v>0</v>
      </c>
      <c r="C23" s="88">
        <f>'Profit &amp; Loss Account Input'!O26</f>
        <v>1200</v>
      </c>
      <c r="D23" s="88">
        <f>'Profit &amp; Loss Account Input'!AB26</f>
        <v>1800</v>
      </c>
      <c r="E23" s="88">
        <f>'Profit &amp; Loss Account Input'!AO26</f>
        <v>2600</v>
      </c>
      <c r="F23" s="45">
        <f>'Profit &amp; Loss Account Input'!AP24</f>
        <v>0</v>
      </c>
    </row>
    <row r="24" spans="1:6" ht="14" customHeight="1" x14ac:dyDescent="0.2">
      <c r="A24" s="40" t="s">
        <v>59</v>
      </c>
      <c r="B24" s="88">
        <f>'Profit &amp; Loss Account Input'!B27</f>
        <v>0</v>
      </c>
      <c r="C24" s="88">
        <f>'Profit &amp; Loss Account Input'!O27</f>
        <v>600</v>
      </c>
      <c r="D24" s="88">
        <f>'Profit &amp; Loss Account Input'!AB27</f>
        <v>720</v>
      </c>
      <c r="E24" s="88">
        <f>'Profit &amp; Loss Account Input'!AO27</f>
        <v>900</v>
      </c>
      <c r="F24" s="45">
        <f>'Profit &amp; Loss Account Input'!AP25</f>
        <v>0</v>
      </c>
    </row>
    <row r="25" spans="1:6" ht="14" customHeight="1" x14ac:dyDescent="0.2">
      <c r="A25" s="40" t="s">
        <v>60</v>
      </c>
      <c r="B25" s="88">
        <f>'Profit &amp; Loss Account Input'!B28</f>
        <v>0</v>
      </c>
      <c r="C25" s="88">
        <f>'Profit &amp; Loss Account Input'!O28</f>
        <v>3000</v>
      </c>
      <c r="D25" s="88">
        <f>'Profit &amp; Loss Account Input'!AB28</f>
        <v>4200</v>
      </c>
      <c r="E25" s="88">
        <f>'Profit &amp; Loss Account Input'!AO28</f>
        <v>5400</v>
      </c>
      <c r="F25" s="45">
        <f>'Profit &amp; Loss Account Input'!AP26</f>
        <v>0</v>
      </c>
    </row>
    <row r="26" spans="1:6" ht="14" customHeight="1" x14ac:dyDescent="0.2">
      <c r="A26" s="40" t="s">
        <v>61</v>
      </c>
      <c r="B26" s="88">
        <f>'Profit &amp; Loss Account Input'!B29</f>
        <v>0</v>
      </c>
      <c r="C26" s="88">
        <f>'Profit &amp; Loss Account Input'!O29</f>
        <v>0</v>
      </c>
      <c r="D26" s="88">
        <f>'Profit &amp; Loss Account Input'!AB29</f>
        <v>0</v>
      </c>
      <c r="E26" s="88">
        <f>'Profit &amp; Loss Account Input'!AO29</f>
        <v>0</v>
      </c>
      <c r="F26" s="45">
        <f>'Profit &amp; Loss Account Input'!AP27</f>
        <v>0</v>
      </c>
    </row>
    <row r="27" spans="1:6" ht="14" customHeight="1" x14ac:dyDescent="0.2">
      <c r="A27" s="40"/>
      <c r="B27" s="88">
        <f>'Profit &amp; Loss Account Input'!B30</f>
        <v>0</v>
      </c>
      <c r="C27" s="88">
        <f>'Profit &amp; Loss Account Input'!O30</f>
        <v>0</v>
      </c>
      <c r="D27" s="88">
        <f>'Profit &amp; Loss Account Input'!AB30</f>
        <v>0</v>
      </c>
      <c r="E27" s="88">
        <f>'Profit &amp; Loss Account Input'!AO30</f>
        <v>0</v>
      </c>
      <c r="F27" s="45">
        <f>'Profit &amp; Loss Account Input'!AP28</f>
        <v>0</v>
      </c>
    </row>
    <row r="28" spans="1:6" ht="14" customHeight="1" x14ac:dyDescent="0.2">
      <c r="A28" s="40" t="s">
        <v>62</v>
      </c>
      <c r="B28" s="88">
        <f>'Profit &amp; Loss Account Input'!B31</f>
        <v>0</v>
      </c>
      <c r="C28" s="88">
        <f>'Profit &amp; Loss Account Input'!O31</f>
        <v>0</v>
      </c>
      <c r="D28" s="88">
        <f>'Profit &amp; Loss Account Input'!AB31</f>
        <v>0</v>
      </c>
      <c r="E28" s="88">
        <f>'Profit &amp; Loss Account Input'!AO31</f>
        <v>0</v>
      </c>
      <c r="F28" s="45">
        <f>'Profit &amp; Loss Account Input'!AP29</f>
        <v>0</v>
      </c>
    </row>
    <row r="29" spans="1:6" ht="14" customHeight="1" x14ac:dyDescent="0.2">
      <c r="A29" s="40" t="s">
        <v>62</v>
      </c>
      <c r="B29" s="88">
        <f>'Profit &amp; Loss Account Input'!B32</f>
        <v>0</v>
      </c>
      <c r="C29" s="88">
        <f>'Profit &amp; Loss Account Input'!O32</f>
        <v>0</v>
      </c>
      <c r="D29" s="88">
        <f>'Profit &amp; Loss Account Input'!AB32</f>
        <v>0</v>
      </c>
      <c r="E29" s="88">
        <f>'Profit &amp; Loss Account Input'!AO32</f>
        <v>0</v>
      </c>
      <c r="F29" s="45">
        <f>'Profit &amp; Loss Account Input'!AP30</f>
        <v>0</v>
      </c>
    </row>
    <row r="30" spans="1:6" ht="14" customHeight="1" x14ac:dyDescent="0.2">
      <c r="A30" s="40" t="s">
        <v>62</v>
      </c>
      <c r="B30" s="88">
        <f>'Profit &amp; Loss Account Input'!B33</f>
        <v>0</v>
      </c>
      <c r="C30" s="88">
        <f>'Profit &amp; Loss Account Input'!O33</f>
        <v>0</v>
      </c>
      <c r="D30" s="88">
        <f>'Profit &amp; Loss Account Input'!AB33</f>
        <v>0</v>
      </c>
      <c r="E30" s="88">
        <f>'Profit &amp; Loss Account Input'!AO33</f>
        <v>0</v>
      </c>
      <c r="F30" s="45">
        <f>'Profit &amp; Loss Account Input'!AP31</f>
        <v>0</v>
      </c>
    </row>
    <row r="31" spans="1:6" ht="14" customHeight="1" x14ac:dyDescent="0.2">
      <c r="A31" s="40"/>
      <c r="B31" s="88">
        <f>'Profit &amp; Loss Account Input'!B34</f>
        <v>0</v>
      </c>
      <c r="C31" s="88">
        <f>'Profit &amp; Loss Account Input'!O34</f>
        <v>0</v>
      </c>
      <c r="D31" s="88">
        <f>'Profit &amp; Loss Account Input'!AB34</f>
        <v>0</v>
      </c>
      <c r="E31" s="88">
        <f>'Profit &amp; Loss Account Input'!AO34</f>
        <v>0</v>
      </c>
      <c r="F31" s="45">
        <f>'Profit &amp; Loss Account Input'!AP32</f>
        <v>0</v>
      </c>
    </row>
    <row r="32" spans="1:6" ht="14" customHeight="1" x14ac:dyDescent="0.2">
      <c r="A32" s="10" t="s">
        <v>85</v>
      </c>
      <c r="B32" s="89">
        <f>'Profit &amp; Loss Account Input'!B35</f>
        <v>0</v>
      </c>
      <c r="C32" s="89">
        <f>'Profit &amp; Loss Account Input'!O35</f>
        <v>93315</v>
      </c>
      <c r="D32" s="89">
        <f>'Profit &amp; Loss Account Input'!AB35</f>
        <v>162276</v>
      </c>
      <c r="E32" s="89">
        <f>'Profit &amp; Loss Account Input'!AO35</f>
        <v>212045</v>
      </c>
      <c r="F32" s="45">
        <f>'Profit &amp; Loss Account Input'!AP33</f>
        <v>0</v>
      </c>
    </row>
    <row r="33" spans="1:6" ht="14" customHeight="1" x14ac:dyDescent="0.2">
      <c r="A33" s="10" t="s">
        <v>97</v>
      </c>
      <c r="B33" s="89">
        <f>'Profit &amp; Loss Account Input'!B36</f>
        <v>0</v>
      </c>
      <c r="C33" s="89">
        <f>'Profit &amp; Loss Account Input'!O36</f>
        <v>2285</v>
      </c>
      <c r="D33" s="89">
        <f>'Profit &amp; Loss Account Input'!AB36</f>
        <v>37524</v>
      </c>
      <c r="E33" s="89">
        <f>'Profit &amp; Loss Account Input'!AO36</f>
        <v>65755</v>
      </c>
      <c r="F33" s="45">
        <f>'Profit &amp; Loss Account Input'!AP34</f>
        <v>0</v>
      </c>
    </row>
    <row r="34" spans="1:6" ht="14" customHeight="1" x14ac:dyDescent="0.2">
      <c r="A34" s="43" t="s">
        <v>96</v>
      </c>
      <c r="B34" s="88">
        <f>'Profit &amp; Loss Account Input'!B37</f>
        <v>0</v>
      </c>
      <c r="C34" s="88">
        <f>'Profit &amp; Loss Account Input'!O37</f>
        <v>671.5</v>
      </c>
      <c r="D34" s="88">
        <f>'Profit &amp; Loss Account Input'!AB37</f>
        <v>422.68999999999994</v>
      </c>
      <c r="E34" s="88">
        <f>'Profit &amp; Loss Account Input'!AO37</f>
        <v>153.70000000000002</v>
      </c>
      <c r="F34" s="45">
        <f>'Profit &amp; Loss Account Input'!AP35</f>
        <v>0</v>
      </c>
    </row>
    <row r="35" spans="1:6" ht="14" customHeight="1" x14ac:dyDescent="0.2">
      <c r="A35" s="43" t="s">
        <v>98</v>
      </c>
      <c r="B35" s="88">
        <f>'Profit &amp; Loss Account Input'!B38</f>
        <v>0</v>
      </c>
      <c r="C35" s="88">
        <f>'Profit &amp; Loss Account Input'!O38</f>
        <v>1599.9999999999998</v>
      </c>
      <c r="D35" s="88">
        <f>'Profit &amp; Loss Account Input'!AB38</f>
        <v>1599.9999999999998</v>
      </c>
      <c r="E35" s="88">
        <f>'Profit &amp; Loss Account Input'!AO38</f>
        <v>1599.9999999999998</v>
      </c>
      <c r="F35" s="45">
        <f>'Profit &amp; Loss Account Input'!AP36</f>
        <v>0</v>
      </c>
    </row>
    <row r="36" spans="1:6" ht="14" customHeight="1" x14ac:dyDescent="0.2">
      <c r="A36" s="13" t="s">
        <v>105</v>
      </c>
      <c r="B36" s="89">
        <f>'Profit &amp; Loss Account Input'!B39</f>
        <v>0</v>
      </c>
      <c r="C36" s="89">
        <f>'Profit &amp; Loss Account Input'!O39</f>
        <v>13.500000000000227</v>
      </c>
      <c r="D36" s="89">
        <f>'Profit &amp; Loss Account Input'!AB39</f>
        <v>35501.31</v>
      </c>
      <c r="E36" s="89">
        <f>'Profit &amp; Loss Account Input'!AO39</f>
        <v>64001.3</v>
      </c>
      <c r="F36" s="45">
        <f>'Profit &amp; Loss Account Input'!AP37</f>
        <v>0</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Profit &amp; Loss Account Input</vt:lpstr>
      <vt:lpstr>Cashflow Projections Input</vt:lpstr>
      <vt:lpstr>Balance Sheet Input</vt:lpstr>
      <vt:lpstr>Profit &amp; Loss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victor.sheahan</dc:creator>
  <cp:lastModifiedBy>Paul Murtagh</cp:lastModifiedBy>
  <cp:lastPrinted>2017-12-04T14:52:43Z</cp:lastPrinted>
  <dcterms:created xsi:type="dcterms:W3CDTF">2008-02-26T11:16:24Z</dcterms:created>
  <dcterms:modified xsi:type="dcterms:W3CDTF">2023-01-16T19:35:24Z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